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HACIENDA\INTERVENCION\PPTO\PPTO 2022\Presupuesto 2022\"/>
    </mc:Choice>
  </mc:AlternateContent>
  <bookViews>
    <workbookView xWindow="0" yWindow="0" windowWidth="20640" windowHeight="13512"/>
  </bookViews>
  <sheets>
    <sheet name="GASTOS 2022" sheetId="1" r:id="rId1"/>
    <sheet name="INGRESOS 2022" sheetId="2" r:id="rId2"/>
  </sheets>
  <externalReferences>
    <externalReference r:id="rId3"/>
  </externalReferences>
  <definedNames>
    <definedName name="_xlnm._FilterDatabase" localSheetId="0" hidden="1">'GASTOS 2022'!#REF!</definedName>
    <definedName name="presupuesto" localSheetId="0">'GASTOS 2022'!#REF!</definedName>
    <definedName name="Print_Area" localSheetId="0">'GASTOS 2022'!$A$1:$K$714</definedName>
    <definedName name="Print_Area" localSheetId="1">'INGRESOS 2022'!$A$2:$I$68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2" i="1" l="1"/>
  <c r="D401" i="1"/>
  <c r="D441" i="1" l="1"/>
  <c r="D305" i="1" l="1"/>
  <c r="C52" i="2" l="1"/>
  <c r="E87" i="1"/>
  <c r="D639" i="1" l="1"/>
  <c r="D614" i="1"/>
  <c r="D590" i="1"/>
  <c r="D589" i="1"/>
  <c r="E398" i="1" l="1"/>
  <c r="C376" i="1"/>
  <c r="C351" i="1"/>
  <c r="D293" i="1"/>
  <c r="D252" i="1"/>
  <c r="E248" i="1" s="1"/>
  <c r="E123" i="1" l="1"/>
  <c r="E93" i="1"/>
  <c r="K87" i="1"/>
  <c r="E75" i="1"/>
  <c r="E46" i="1"/>
  <c r="C25" i="1"/>
  <c r="C46" i="2"/>
  <c r="C68" i="2" s="1"/>
  <c r="G87" i="1" l="1"/>
  <c r="E117" i="1"/>
  <c r="D184" i="1"/>
  <c r="E6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3" i="2"/>
  <c r="E44" i="2"/>
  <c r="E45" i="2"/>
  <c r="E46" i="2"/>
  <c r="E47" i="2"/>
  <c r="E48" i="2"/>
  <c r="E49" i="2"/>
  <c r="E50" i="2"/>
  <c r="E51" i="2"/>
  <c r="E52" i="2"/>
  <c r="E53" i="2"/>
  <c r="E56" i="2"/>
  <c r="E57" i="2"/>
  <c r="E58" i="2"/>
  <c r="E60" i="2"/>
  <c r="E61" i="2"/>
  <c r="E4" i="2"/>
  <c r="D61" i="2" l="1"/>
  <c r="D51" i="2"/>
  <c r="D43" i="2"/>
  <c r="D25" i="2"/>
  <c r="D10" i="2"/>
  <c r="D9" i="2"/>
  <c r="D4" i="2"/>
  <c r="D2" i="2"/>
  <c r="E702" i="1"/>
  <c r="D682" i="1"/>
  <c r="E681" i="1" s="1"/>
  <c r="D647" i="1"/>
  <c r="D626" i="1"/>
  <c r="D623" i="1"/>
  <c r="D607" i="1"/>
  <c r="D602" i="1"/>
  <c r="D598" i="1"/>
  <c r="D557" i="1"/>
  <c r="D551" i="1"/>
  <c r="D548" i="1"/>
  <c r="D545" i="1"/>
  <c r="D541" i="1"/>
  <c r="E519" i="1"/>
  <c r="D510" i="1" s="1"/>
  <c r="E499" i="1"/>
  <c r="D495" i="1" s="1"/>
  <c r="E483" i="1"/>
  <c r="E478" i="1"/>
  <c r="E471" i="1"/>
  <c r="D432" i="1"/>
  <c r="E430" i="1" s="1"/>
  <c r="E427" i="1"/>
  <c r="E409" i="1"/>
  <c r="E405" i="1"/>
  <c r="D318" i="1" s="1"/>
  <c r="E390" i="1"/>
  <c r="D316" i="1" s="1"/>
  <c r="C387" i="1"/>
  <c r="D381" i="1"/>
  <c r="C379" i="1" s="1"/>
  <c r="D371" i="1"/>
  <c r="C364" i="1" s="1"/>
  <c r="D348" i="1"/>
  <c r="D339" i="1"/>
  <c r="E330" i="1"/>
  <c r="E328" i="1"/>
  <c r="D295" i="1"/>
  <c r="D283" i="1"/>
  <c r="E244" i="1"/>
  <c r="D236" i="1" s="1"/>
  <c r="E224" i="1"/>
  <c r="D207" i="1"/>
  <c r="D194" i="1"/>
  <c r="D186" i="1"/>
  <c r="E156" i="1"/>
  <c r="E142" i="1"/>
  <c r="E114" i="1"/>
  <c r="D100" i="1" s="1"/>
  <c r="D65" i="1"/>
  <c r="E82" i="1"/>
  <c r="E72" i="1"/>
  <c r="D12" i="1"/>
  <c r="E42" i="1"/>
  <c r="E39" i="1"/>
  <c r="E34" i="1"/>
  <c r="D27" i="1"/>
  <c r="D24" i="1"/>
  <c r="E95" i="1" l="1"/>
  <c r="C335" i="1"/>
  <c r="E22" i="1"/>
  <c r="E52" i="1" s="1"/>
  <c r="D102" i="1"/>
  <c r="E145" i="1"/>
  <c r="E258" i="1"/>
  <c r="D312" i="1"/>
  <c r="D669" i="1"/>
  <c r="D8" i="1"/>
  <c r="D64" i="1"/>
  <c r="E159" i="1"/>
  <c r="E228" i="1"/>
  <c r="D313" i="1"/>
  <c r="D418" i="1"/>
  <c r="E710" i="1"/>
  <c r="D468" i="1"/>
  <c r="D10" i="1"/>
  <c r="D136" i="1"/>
  <c r="E279" i="1"/>
  <c r="E307" i="1" s="1"/>
  <c r="D320" i="1"/>
  <c r="D59" i="1"/>
  <c r="D466" i="1"/>
  <c r="E705" i="1"/>
  <c r="E524" i="1"/>
  <c r="E502" i="1"/>
  <c r="D465" i="1"/>
  <c r="D419" i="1"/>
  <c r="D317" i="1"/>
  <c r="E334" i="1"/>
  <c r="E412" i="1" s="1"/>
  <c r="D62" i="1"/>
  <c r="D61" i="1"/>
  <c r="D9" i="1"/>
  <c r="E128" i="1"/>
  <c r="E540" i="1"/>
  <c r="E176" i="1"/>
  <c r="D218" i="1"/>
  <c r="E487" i="1"/>
  <c r="E586" i="1"/>
  <c r="E662" i="1" s="1"/>
  <c r="E456" i="1"/>
  <c r="D101" i="1"/>
  <c r="D237" i="1"/>
  <c r="E688" i="1"/>
  <c r="D150" i="1"/>
  <c r="D695" i="1"/>
  <c r="O709" i="1"/>
  <c r="O705" i="1"/>
  <c r="O688" i="1"/>
  <c r="O662" i="1"/>
  <c r="O563" i="1"/>
  <c r="O707" i="1"/>
  <c r="O502" i="1"/>
  <c r="O487" i="1"/>
  <c r="O526" i="1"/>
  <c r="O456" i="1"/>
  <c r="O412" i="1"/>
  <c r="O307" i="1"/>
  <c r="O258" i="1"/>
  <c r="O458" i="1"/>
  <c r="O213" i="1"/>
  <c r="O230" i="1"/>
  <c r="O128" i="1"/>
  <c r="O95" i="1"/>
  <c r="O52" i="1"/>
  <c r="O130" i="1"/>
  <c r="D266" i="1" l="1"/>
  <c r="D7" i="1"/>
  <c r="D315" i="1"/>
  <c r="D568" i="1"/>
  <c r="E563" i="1"/>
  <c r="D532" i="1"/>
  <c r="E526" i="1"/>
  <c r="E213" i="1"/>
  <c r="D165" i="1"/>
  <c r="E458" i="1"/>
  <c r="E130" i="1"/>
  <c r="D714" i="1" l="1"/>
  <c r="E707" i="1"/>
  <c r="E230" i="1"/>
  <c r="J43" i="2"/>
  <c r="J9" i="2"/>
  <c r="F9" i="2" s="1"/>
  <c r="J61" i="2"/>
  <c r="F61" i="2" s="1"/>
  <c r="J51" i="2"/>
  <c r="F51" i="2" s="1"/>
  <c r="J25" i="2"/>
  <c r="F25" i="2" s="1"/>
  <c r="J10" i="2"/>
  <c r="F10" i="2" s="1"/>
  <c r="F43" i="2" l="1"/>
  <c r="E709" i="1"/>
  <c r="J441" i="1"/>
  <c r="E711" i="1" l="1"/>
  <c r="E2" i="1"/>
  <c r="K82" i="1"/>
  <c r="G82" i="1" s="1"/>
  <c r="F702" i="1" l="1"/>
  <c r="F87" i="1"/>
  <c r="F707" i="1"/>
  <c r="F258" i="1"/>
  <c r="F499" i="1"/>
  <c r="F39" i="1"/>
  <c r="F471" i="1"/>
  <c r="F390" i="1"/>
  <c r="F248" i="1"/>
  <c r="F662" i="1"/>
  <c r="F145" i="1"/>
  <c r="F130" i="1"/>
  <c r="F128" i="1"/>
  <c r="F456" i="1"/>
  <c r="F335" i="1"/>
  <c r="F526" i="1"/>
  <c r="F228" i="1"/>
  <c r="F82" i="1"/>
  <c r="F487" i="1"/>
  <c r="F458" i="1"/>
  <c r="F379" i="1"/>
  <c r="F405" i="1"/>
  <c r="F142" i="1"/>
  <c r="F540" i="1"/>
  <c r="F688" i="1"/>
  <c r="F398" i="1"/>
  <c r="F244" i="1"/>
  <c r="F224" i="1"/>
  <c r="F123" i="1"/>
  <c r="F478" i="1"/>
  <c r="F705" i="1"/>
  <c r="F52" i="1"/>
  <c r="F75" i="1"/>
  <c r="F387" i="1"/>
  <c r="F22" i="1"/>
  <c r="F307" i="1"/>
  <c r="F156" i="1"/>
  <c r="F563" i="1"/>
  <c r="F213" i="1"/>
  <c r="F586" i="1"/>
  <c r="F230" i="1"/>
  <c r="F117" i="1"/>
  <c r="F95" i="1"/>
  <c r="F412" i="1"/>
  <c r="F524" i="1"/>
  <c r="F114" i="1"/>
  <c r="F334" i="1"/>
  <c r="F427" i="1"/>
  <c r="F72" i="1"/>
  <c r="F330" i="1"/>
  <c r="F519" i="1"/>
  <c r="F34" i="1"/>
  <c r="F42" i="1"/>
  <c r="F159" i="1"/>
  <c r="F364" i="1"/>
  <c r="F483" i="1"/>
  <c r="F46" i="1"/>
  <c r="F176" i="1"/>
  <c r="F409" i="1"/>
  <c r="F681" i="1"/>
  <c r="F328" i="1"/>
  <c r="F502" i="1"/>
  <c r="F93" i="1"/>
  <c r="F279" i="1"/>
  <c r="F430" i="1"/>
  <c r="K39" i="1"/>
  <c r="I5" i="2"/>
  <c r="E5" i="2" l="1"/>
  <c r="J4" i="2"/>
  <c r="J2" i="2"/>
  <c r="J9" i="1"/>
  <c r="G39" i="1"/>
  <c r="J607" i="1"/>
  <c r="F4" i="2" l="1"/>
  <c r="K4" i="2"/>
  <c r="K61" i="2"/>
  <c r="K51" i="2"/>
  <c r="K43" i="2"/>
  <c r="K9" i="2"/>
  <c r="K10" i="2"/>
  <c r="K25" i="2"/>
  <c r="I284" i="1"/>
  <c r="K75" i="1" l="1"/>
  <c r="G75" i="1" s="1"/>
  <c r="J639" i="1" l="1"/>
  <c r="J626" i="1"/>
  <c r="J614" i="1"/>
  <c r="J602" i="1"/>
  <c r="J557" i="1"/>
  <c r="K398" i="1"/>
  <c r="G398" i="1" s="1"/>
  <c r="K390" i="1"/>
  <c r="G390" i="1" s="1"/>
  <c r="J371" i="1"/>
  <c r="I364" i="1" s="1"/>
  <c r="G364" i="1" s="1"/>
  <c r="J348" i="1"/>
  <c r="J339" i="1"/>
  <c r="J295" i="1"/>
  <c r="J283" i="1"/>
  <c r="J252" i="1"/>
  <c r="K248" i="1" s="1"/>
  <c r="G248" i="1" s="1"/>
  <c r="J207" i="1"/>
  <c r="J194" i="1"/>
  <c r="J186" i="1"/>
  <c r="K499" i="1" l="1"/>
  <c r="G499" i="1" s="1"/>
  <c r="K483" i="1"/>
  <c r="G483" i="1" s="1"/>
  <c r="K478" i="1"/>
  <c r="G478" i="1" s="1"/>
  <c r="K471" i="1"/>
  <c r="G471" i="1" s="1"/>
  <c r="K487" i="1" l="1"/>
  <c r="G487" i="1" s="1"/>
  <c r="J388" i="1"/>
  <c r="N487" i="1" l="1"/>
  <c r="K93" i="1"/>
  <c r="K72" i="1"/>
  <c r="G72" i="1" s="1"/>
  <c r="K42" i="1"/>
  <c r="G42" i="1" s="1"/>
  <c r="J65" i="1" l="1"/>
  <c r="G93" i="1"/>
  <c r="K702" i="1"/>
  <c r="G702" i="1" s="1"/>
  <c r="K519" i="1"/>
  <c r="G519" i="1" s="1"/>
  <c r="K427" i="1"/>
  <c r="G427" i="1" s="1"/>
  <c r="K409" i="1"/>
  <c r="G409" i="1" s="1"/>
  <c r="K405" i="1"/>
  <c r="G405" i="1" s="1"/>
  <c r="K330" i="1"/>
  <c r="G330" i="1" s="1"/>
  <c r="K328" i="1"/>
  <c r="G328" i="1" s="1"/>
  <c r="K244" i="1"/>
  <c r="G244" i="1" s="1"/>
  <c r="K224" i="1"/>
  <c r="G224" i="1" s="1"/>
  <c r="K156" i="1"/>
  <c r="K142" i="1"/>
  <c r="K123" i="1"/>
  <c r="G123" i="1" s="1"/>
  <c r="K117" i="1"/>
  <c r="G117" i="1" s="1"/>
  <c r="K114" i="1"/>
  <c r="G114" i="1" s="1"/>
  <c r="J59" i="1"/>
  <c r="K46" i="1"/>
  <c r="G46" i="1" s="1"/>
  <c r="K34" i="1"/>
  <c r="G34" i="1" s="1"/>
  <c r="K159" i="1" l="1"/>
  <c r="G159" i="1" s="1"/>
  <c r="G156" i="1"/>
  <c r="K145" i="1"/>
  <c r="G145" i="1" s="1"/>
  <c r="G142" i="1"/>
  <c r="K95" i="1"/>
  <c r="G95" i="1" s="1"/>
  <c r="K128" i="1"/>
  <c r="G128" i="1" s="1"/>
  <c r="N128" i="1" l="1"/>
  <c r="N95" i="1"/>
  <c r="I68" i="2"/>
  <c r="M11" i="2"/>
  <c r="F68" i="2" l="1"/>
  <c r="K68" i="2"/>
  <c r="I387" i="1"/>
  <c r="G387" i="1" s="1"/>
  <c r="J184" i="1"/>
  <c r="K176" i="1" s="1"/>
  <c r="K213" i="1" l="1"/>
  <c r="G213" i="1" s="1"/>
  <c r="G176" i="1"/>
  <c r="J64" i="1"/>
  <c r="N213" i="1" l="1"/>
  <c r="K710" i="1"/>
  <c r="G710" i="1" s="1"/>
  <c r="J682" i="1"/>
  <c r="J647" i="1"/>
  <c r="J623" i="1"/>
  <c r="J598" i="1"/>
  <c r="J551" i="1"/>
  <c r="J548" i="1"/>
  <c r="J545" i="1"/>
  <c r="J541" i="1"/>
  <c r="J465" i="1"/>
  <c r="K586" i="1" l="1"/>
  <c r="K540" i="1"/>
  <c r="G540" i="1" s="1"/>
  <c r="K681" i="1"/>
  <c r="J468" i="1"/>
  <c r="J495" i="1"/>
  <c r="J510" i="1"/>
  <c r="J466" i="1"/>
  <c r="J695" i="1"/>
  <c r="K705" i="1"/>
  <c r="G705" i="1" s="1"/>
  <c r="K524" i="1"/>
  <c r="G524" i="1" s="1"/>
  <c r="K502" i="1"/>
  <c r="G502" i="1" s="1"/>
  <c r="J432" i="1"/>
  <c r="K430" i="1" s="1"/>
  <c r="J316" i="1"/>
  <c r="J381" i="1"/>
  <c r="K334" i="1" s="1"/>
  <c r="G334" i="1" s="1"/>
  <c r="J290" i="1"/>
  <c r="J136" i="1"/>
  <c r="J102" i="1"/>
  <c r="J62" i="1"/>
  <c r="J61" i="1"/>
  <c r="J12" i="1"/>
  <c r="J27" i="1"/>
  <c r="J24" i="1"/>
  <c r="J10" i="1"/>
  <c r="J8" i="1"/>
  <c r="K456" i="1" l="1"/>
  <c r="G456" i="1" s="1"/>
  <c r="G430" i="1"/>
  <c r="J669" i="1"/>
  <c r="G681" i="1"/>
  <c r="K662" i="1"/>
  <c r="G662" i="1" s="1"/>
  <c r="G586" i="1"/>
  <c r="N502" i="1"/>
  <c r="N705" i="1"/>
  <c r="N662" i="1"/>
  <c r="K279" i="1"/>
  <c r="G279" i="1" s="1"/>
  <c r="I379" i="1"/>
  <c r="G379" i="1" s="1"/>
  <c r="K412" i="1"/>
  <c r="G412" i="1" s="1"/>
  <c r="K526" i="1"/>
  <c r="G526" i="1" s="1"/>
  <c r="K688" i="1"/>
  <c r="G688" i="1" s="1"/>
  <c r="K22" i="1"/>
  <c r="G22" i="1" s="1"/>
  <c r="K563" i="1"/>
  <c r="G563" i="1" s="1"/>
  <c r="J418" i="1"/>
  <c r="J320" i="1"/>
  <c r="J317" i="1"/>
  <c r="J318" i="1"/>
  <c r="J100" i="1"/>
  <c r="J313" i="1"/>
  <c r="J218" i="1"/>
  <c r="J237" i="1"/>
  <c r="J312" i="1"/>
  <c r="J568" i="1"/>
  <c r="J532" i="1"/>
  <c r="K228" i="1"/>
  <c r="J150" i="1"/>
  <c r="K258" i="1"/>
  <c r="G258" i="1" s="1"/>
  <c r="J101" i="1"/>
  <c r="I335" i="1"/>
  <c r="G335" i="1" s="1"/>
  <c r="J236" i="1"/>
  <c r="N456" i="1" l="1"/>
  <c r="N563" i="1"/>
  <c r="N526" i="1"/>
  <c r="N412" i="1"/>
  <c r="N258" i="1"/>
  <c r="N688" i="1"/>
  <c r="K52" i="1"/>
  <c r="G52" i="1" s="1"/>
  <c r="K230" i="1"/>
  <c r="G230" i="1" s="1"/>
  <c r="K707" i="1"/>
  <c r="G707" i="1" s="1"/>
  <c r="J419" i="1"/>
  <c r="J7" i="1"/>
  <c r="J315" i="1"/>
  <c r="J266" i="1"/>
  <c r="J165" i="1"/>
  <c r="K307" i="1"/>
  <c r="G307" i="1" s="1"/>
  <c r="N230" i="1" l="1"/>
  <c r="N307" i="1"/>
  <c r="K130" i="1"/>
  <c r="G130" i="1" s="1"/>
  <c r="N52" i="1"/>
  <c r="N707" i="1"/>
  <c r="J714" i="1"/>
  <c r="K458" i="1"/>
  <c r="G458" i="1" s="1"/>
  <c r="N458" i="1" l="1"/>
  <c r="N130" i="1"/>
  <c r="K709" i="1"/>
  <c r="G709" i="1" s="1"/>
  <c r="N709" i="1" l="1"/>
  <c r="K2" i="1"/>
  <c r="K711" i="1"/>
  <c r="L487" i="1" l="1"/>
  <c r="L128" i="1"/>
  <c r="L95" i="1"/>
  <c r="L213" i="1"/>
  <c r="L502" i="1"/>
  <c r="L705" i="1"/>
  <c r="L456" i="1"/>
  <c r="L662" i="1"/>
  <c r="L563" i="1"/>
  <c r="L412" i="1"/>
  <c r="L688" i="1"/>
  <c r="L526" i="1"/>
  <c r="L258" i="1"/>
  <c r="L230" i="1"/>
  <c r="L52" i="1"/>
  <c r="L307" i="1"/>
  <c r="L707" i="1"/>
  <c r="L458" i="1"/>
  <c r="L130" i="1"/>
</calcChain>
</file>

<file path=xl/comments1.xml><?xml version="1.0" encoding="utf-8"?>
<comments xmlns="http://schemas.openxmlformats.org/spreadsheetml/2006/main">
  <authors>
    <author>Ziortza</author>
  </authors>
  <commentList>
    <comment ref="A363" authorId="0" shapeId="0">
      <text>
        <r>
          <rPr>
            <b/>
            <sz val="8"/>
            <color indexed="81"/>
            <rFont val="Tahoma"/>
            <family val="2"/>
          </rPr>
          <t>Ziortza:</t>
        </r>
        <r>
          <rPr>
            <sz val="8"/>
            <color indexed="81"/>
            <rFont val="Tahoma"/>
            <family val="2"/>
          </rPr>
          <t xml:space="preserve">
Moverla a 334,481,005</t>
        </r>
      </text>
    </comment>
    <comment ref="B587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2% de subida salarial prevista para 2022, más 2 % absentismo laboral</t>
        </r>
      </text>
    </comment>
    <comment ref="H587" authorId="0" shapeId="0">
      <text>
        <r>
          <rPr>
            <b/>
            <sz val="9"/>
            <color indexed="81"/>
            <rFont val="Tahoma"/>
            <family val="2"/>
          </rPr>
          <t>Ziortza:</t>
        </r>
        <r>
          <rPr>
            <sz val="9"/>
            <color indexed="81"/>
            <rFont val="Tahoma"/>
            <family val="2"/>
          </rPr>
          <t xml:space="preserve">
Se incrementa un 1% (0,9%) de subida salarial prevista para 2021, más 2 % absentismo laboral</t>
        </r>
      </text>
    </comment>
  </commentList>
</comments>
</file>

<file path=xl/sharedStrings.xml><?xml version="1.0" encoding="utf-8"?>
<sst xmlns="http://schemas.openxmlformats.org/spreadsheetml/2006/main" count="1474" uniqueCount="769">
  <si>
    <t>DESCRIPCIÓN DE GRUPOS DE PROGRAMAS</t>
  </si>
  <si>
    <t>ÁREA DE GASTO 1. SERVICIOS PÚBLICOS BÁSICOS</t>
  </si>
  <si>
    <t>POLÍTICA DE GASTO 15. VIVIENDA Y URBANISMO</t>
  </si>
  <si>
    <t>GRUPOS DE PROGRAMAS:</t>
  </si>
  <si>
    <t>          150. Administración general de vivienda y urbanismo.</t>
  </si>
  <si>
    <t xml:space="preserve">          151. Urbanismo: planeamiento, gestión, ejecución y disciplina urbanística. </t>
  </si>
  <si>
    <t>          1521. Promoción y gestión de viivenda de protección pública.</t>
  </si>
  <si>
    <t>          1522. Conservación y rehabilitación de la edificación.</t>
  </si>
  <si>
    <t xml:space="preserve">          1531. Vías públicas: Acceso a los núcleos de población.</t>
  </si>
  <si>
    <t xml:space="preserve">          1532. Vías públicas: pavimentación de vías públicas.</t>
  </si>
  <si>
    <t>DESCRIPCIÓN:</t>
  </si>
  <si>
    <t xml:space="preserve">15.1. Construcción, mejora y conservación de viviendas y albergues, incluida la adquisición de terrenos. </t>
  </si>
  <si>
    <t>15. 2. Gastos derivados del planeamiento y régimen urbanístico.</t>
  </si>
  <si>
    <t>15. 3. Gastos de construcción, mejora y conservación de viales urbanos y otros de naturaleza análoga.</t>
  </si>
  <si>
    <t xml:space="preserve">15.4. Ayudas que posibilitan el acceso a la vivienda de cualquier régimen. </t>
  </si>
  <si>
    <t>15.5. El fomento de la promoción pública de vivienda.</t>
  </si>
  <si>
    <t>APLICACIONES PRESUPUESTARIAS:</t>
  </si>
  <si>
    <t>150. Administración general de vivienda y urbanismo.</t>
  </si>
  <si>
    <t xml:space="preserve">           - Trabajadores de mantenimiento </t>
  </si>
  <si>
    <t>150.130.000</t>
  </si>
  <si>
    <t xml:space="preserve">Sueldos </t>
  </si>
  <si>
    <t>Trabajador laboral</t>
  </si>
  <si>
    <t>Plan de empleo (2 personas/3 meses/ jornada completa)</t>
  </si>
  <si>
    <t>150.161.000</t>
  </si>
  <si>
    <t>Seguridad Social</t>
  </si>
  <si>
    <t>150.162.000</t>
  </si>
  <si>
    <t>Seguro de accidentes y de vida</t>
  </si>
  <si>
    <t>2º Trabajador laboral (2x2 meses)</t>
  </si>
  <si>
    <t xml:space="preserve">151. Urbanismo: planeamiento, gestión, ejecución y disciplina urbanística. </t>
  </si>
  <si>
    <t>151.421.000</t>
  </si>
  <si>
    <t>151.227.000</t>
  </si>
  <si>
    <t>151.642.000</t>
  </si>
  <si>
    <t>1522. Conservación y rehabilitación de la edificación.</t>
  </si>
  <si>
    <t>1522.622.000</t>
  </si>
  <si>
    <t xml:space="preserve">Rehabilitación de edificios municipales </t>
  </si>
  <si>
    <t>1522.780.000</t>
  </si>
  <si>
    <t>Subvención para rehabilitación de edificios del municipio</t>
  </si>
  <si>
    <t>1532. Vías públicas y jardines: pavimentación de vías públicas.</t>
  </si>
  <si>
    <t>1532.221.000</t>
  </si>
  <si>
    <t>Suministros varios</t>
  </si>
  <si>
    <t>1532.210.000</t>
  </si>
  <si>
    <t>Reparaciones urbanas</t>
  </si>
  <si>
    <t>1532.210.001</t>
  </si>
  <si>
    <t>Reparaciones de maquinaria</t>
  </si>
  <si>
    <t>1532.601.000</t>
  </si>
  <si>
    <t>Mobiliario urbano</t>
  </si>
  <si>
    <t>1532.625.000</t>
  </si>
  <si>
    <t>TOTAL POLÍTICA DE GASTO 15: vivienda y urbanismo</t>
  </si>
  <si>
    <t>POLÍTICA DE GASTO 16. BIENESTAR COMUNITARIO</t>
  </si>
  <si>
    <t>          160. Alcantarillado.</t>
  </si>
  <si>
    <t xml:space="preserve">          161. Abastecimiento domiciliario de agua potable. </t>
  </si>
  <si>
    <t>          1621. Recogida, gestión y tratamiento de residuos: Recogida de residuos.</t>
  </si>
  <si>
    <t>          1622. Recogida, gestión y tratamiento de residuos: Gestión de residuos sólidos urbanos.</t>
  </si>
  <si>
    <t>          1623. Recogida, gestión y tratamiento de residuos:  Tratamiento de residuos.</t>
  </si>
  <si>
    <t>          163. Limpieza viaria.</t>
  </si>
  <si>
    <t>          164. Comenterios y servicios funerarios.</t>
  </si>
  <si>
    <t>          165. Alumbrado público.</t>
  </si>
  <si>
    <t>          166. Evacuación y tratamiento de aguas residuales.</t>
  </si>
  <si>
    <t xml:space="preserve">16.1. Gastos relativos a actuaciones y servicios cuya finalidad es la mejora de la calidad de vida en general. </t>
  </si>
  <si>
    <t>16. 2. Construcción, mantenimiento, conservación y funcionamiento de los servicios de alcantarillado; abastecimiento domiciliario de agua potable; evacuación y tratamiento de aguas residuales; recogida, eliminación o tratamiento de basuras; limpieza viari</t>
  </si>
  <si>
    <t>1621. Recogida, gestión y tratamiento de residuos: Recogida de residuos.</t>
  </si>
  <si>
    <t>1621.421.000</t>
  </si>
  <si>
    <t>Cuota Consorcio de Basuras de Estribaciones del Gorbea</t>
  </si>
  <si>
    <t>Material para compostaje doméstico</t>
  </si>
  <si>
    <t>1623.221.000</t>
  </si>
  <si>
    <t>Suministro  estructurante para compostaje</t>
  </si>
  <si>
    <t>163. Limpieza viaria.</t>
  </si>
  <si>
    <t>163.434.000</t>
  </si>
  <si>
    <t>Transferencia a las JJAA para prestación servicio mantenimiento de calles y jardines</t>
  </si>
  <si>
    <t>163.227.000</t>
  </si>
  <si>
    <t>Limpieza accesos vecinales nieve y otros</t>
  </si>
  <si>
    <t>165. Alumbrado público.</t>
  </si>
  <si>
    <t>165.221.000</t>
  </si>
  <si>
    <t>Suministro a las localidades del Municipio</t>
  </si>
  <si>
    <t>165.210.000</t>
  </si>
  <si>
    <t>Reparaciones</t>
  </si>
  <si>
    <t>165.601.000</t>
  </si>
  <si>
    <t xml:space="preserve">Inversiones en alumbrado público </t>
  </si>
  <si>
    <t>TOTAL POLÍTICA DE GASTO 16: bienestar comunitario</t>
  </si>
  <si>
    <t>POLÍTICA DE GASTO 17. MEDIO AMBIENTE</t>
  </si>
  <si>
    <t>          170. Administración general del medio ambiente.</t>
  </si>
  <si>
    <t>          171. Parques y jardines.</t>
  </si>
  <si>
    <t>          172. Protección y mejora del medio ambiente</t>
  </si>
  <si>
    <t>          1721. Protección y mejora del medio ambiente: Protección contra la contaminación acústica, lumínica y atmosférica en zonas urbanas.</t>
  </si>
  <si>
    <t>          173. Playas</t>
  </si>
  <si>
    <t xml:space="preserve">17.1. Gastos relativos a la protección y mejora del medio ambiente así como inversión y funcionamiento de servicios de protección del medio natural. </t>
  </si>
  <si>
    <t>17. 2. Repoblación forestal.</t>
  </si>
  <si>
    <t>17.3. Defensa contra incendios forestales.</t>
  </si>
  <si>
    <t>17.4. Deslinde, amojonamiento y lucha contra la desertización.</t>
  </si>
  <si>
    <t>17.5. Matenimiento de playas.</t>
  </si>
  <si>
    <t>170. Administración General del medio ambiente</t>
  </si>
  <si>
    <t>170.421.000</t>
  </si>
  <si>
    <t>Técnico de la Agenda Local 21 de la Cuadrilla de Gorbeialdea</t>
  </si>
  <si>
    <t>171. Parques y jardines</t>
  </si>
  <si>
    <t>171.221.000</t>
  </si>
  <si>
    <t>Renovación zonas verdes</t>
  </si>
  <si>
    <t>172. Protección y mejora del medio ambiente</t>
  </si>
  <si>
    <t>TOTAL POLÍTICA DE GASTO 17: medio ambiente</t>
  </si>
  <si>
    <t xml:space="preserve">TOTAL ÁREA DE GASTO 1: </t>
  </si>
  <si>
    <t>ÁREA DE GASTO 2. ACTUACIONES DE PROTECCIÓN Y PROMOCIÓN SOCIAL</t>
  </si>
  <si>
    <t>POLÍTICA DE GASTO 21. PENSIONES</t>
  </si>
  <si>
    <t>211. Pensiones</t>
  </si>
  <si>
    <t>21.1. Pensiones graciables, mejoras de pensiones y pensiones extraordinarias a cargo de la entidad local de funcionarios y personal laboral o sus derechohabientes, y otros gastos de naturaleza similar.</t>
  </si>
  <si>
    <t>211.160.040</t>
  </si>
  <si>
    <t>Elkarkidetza</t>
  </si>
  <si>
    <t>TOTAL POLÍTICA DE GASTO 21: pensiones</t>
  </si>
  <si>
    <t>POLÍTICA DE GASTO 22. OTRAS PRESTACIONES ECONÓMICAS A FAVOR DE LOS EMPLEADOS</t>
  </si>
  <si>
    <t>221. Otras prestaciones económicas a favor de los empleados</t>
  </si>
  <si>
    <t>22.1. Comprende gastos de este tipo, así como los derivadso de la acción social a favor de los empleados, excepto cuotas a cargo del empleador de mutualidades y seguridad social.</t>
  </si>
  <si>
    <t>221.163.010</t>
  </si>
  <si>
    <t>Acciones formativas para el personal</t>
  </si>
  <si>
    <t>TOTAL POLÍTICA DE GASTO 22: otras prestaciones empleados</t>
  </si>
  <si>
    <t>POLÍTICA DE GASTO 23. SERVICIOS SOCIALES Y PROMOCIÓN SOCIAL</t>
  </si>
  <si>
    <t>230. Administración general de servicios sociales</t>
  </si>
  <si>
    <t>231. Asistencia social primaria</t>
  </si>
  <si>
    <t xml:space="preserve">23.1. Promoción de la igualdad de género </t>
  </si>
  <si>
    <t>23.2. Promoción y reinserción social de marginados</t>
  </si>
  <si>
    <t>23.3. Gestión de los servicios sociales</t>
  </si>
  <si>
    <t>23.4. Prestación de servicios a personas dependientes y de asistencia social, residencias de ancianos y otros de naturaleza análoga</t>
  </si>
  <si>
    <t>23.5. Evaluación e información de situaciones de necesidad social y atención inmediata a personas en riesgo de exclusión social</t>
  </si>
  <si>
    <t>23.6. Transferencias finalistas a entidades y familias que colaboren en la consecución de estos fines</t>
  </si>
  <si>
    <t>231.421.000</t>
  </si>
  <si>
    <t>Servicio Social Base Cuadrilla de Gorbeialdea</t>
  </si>
  <si>
    <t>231.421.001</t>
  </si>
  <si>
    <t>Técnica de Igualdad Cuadrilla de Gorbeialdea</t>
  </si>
  <si>
    <t>231.227.002</t>
  </si>
  <si>
    <t>Acciones 3ª edad</t>
  </si>
  <si>
    <t>231.227.003</t>
  </si>
  <si>
    <t xml:space="preserve">Acciones de Igualdad </t>
  </si>
  <si>
    <t>231.227.001</t>
  </si>
  <si>
    <t>Actividades Tercera Edad</t>
  </si>
  <si>
    <t>Transporte club jubilados</t>
  </si>
  <si>
    <t xml:space="preserve">Transporte aulas </t>
  </si>
  <si>
    <t>Monitora Aulas</t>
  </si>
  <si>
    <t>Centro Rural de Atención Diurna</t>
  </si>
  <si>
    <t>231.227.000</t>
  </si>
  <si>
    <t xml:space="preserve">Gestión y mantenimiento </t>
  </si>
  <si>
    <t>Limpieza</t>
  </si>
  <si>
    <t>Telefono</t>
  </si>
  <si>
    <t>Calderas</t>
  </si>
  <si>
    <t>Extintores</t>
  </si>
  <si>
    <t>Seguridad, alarma,acuda y custodia</t>
  </si>
  <si>
    <t>231.221.001</t>
  </si>
  <si>
    <t>Gas</t>
  </si>
  <si>
    <t>Electricidad</t>
  </si>
  <si>
    <t>Agua</t>
  </si>
  <si>
    <t>3.- Otros suministros (material no inventariable)</t>
  </si>
  <si>
    <t>231.625.000</t>
  </si>
  <si>
    <t>4.- Equipamiento</t>
  </si>
  <si>
    <t>231.210.000</t>
  </si>
  <si>
    <t>231.222.000</t>
  </si>
  <si>
    <t>6.-Comunicaciones</t>
  </si>
  <si>
    <t>231.226.000</t>
  </si>
  <si>
    <t>7.- Actividades varias CRAD</t>
  </si>
  <si>
    <t>Subvencion de las necesidades básicas de colectivos necesitados</t>
  </si>
  <si>
    <t>231.480.000</t>
  </si>
  <si>
    <t>Ayudas emergencia en Municipio 5x100</t>
  </si>
  <si>
    <t>231.480.001</t>
  </si>
  <si>
    <t>Ayudas a familias con niños en Haurreskola</t>
  </si>
  <si>
    <t>231.481.000</t>
  </si>
  <si>
    <t>TOTAL POLÍTICA DE GASTO 23: servicios sociales y promoción social</t>
  </si>
  <si>
    <t>POLÍTICA DE GASTO 24. FOMENTO DEL EMPLEO</t>
  </si>
  <si>
    <t>241. Fomento del empleo</t>
  </si>
  <si>
    <t>24.1. Comprende gastos que tienen por objeto el fomento del empleo y promoción de acciones propias o en colaboración con otras administraciones públicas.</t>
  </si>
  <si>
    <t>241.227.000</t>
  </si>
  <si>
    <t>Acciones del Plan de Empleo</t>
  </si>
  <si>
    <t>241.480.000</t>
  </si>
  <si>
    <t xml:space="preserve">Subvención alquiler local comercial </t>
  </si>
  <si>
    <t>TOTAL POLÍTICA DE GASTO 24: fomento del empleo</t>
  </si>
  <si>
    <t xml:space="preserve">TOTAL ÁREA DE GASTO 2 </t>
  </si>
  <si>
    <t>ÁREA DE GASTO 3. PRODUCCIÓN DE BIENES PÚBLICOS DE CARÁCTER PREFERENTE</t>
  </si>
  <si>
    <t>POLÍTICA DE GASTO 31. SANIDAD</t>
  </si>
  <si>
    <t>311. Protección de la salubridad pública</t>
  </si>
  <si>
    <t>312. Hospitales, servicios asistenciales y centros de salud</t>
  </si>
  <si>
    <t>31.1. Prevención y curación de enfermedades, así como mantenimiento de un estado de inmunidad sanitario en población.</t>
  </si>
  <si>
    <t>31.2. Creación, construcción, equipamiento y funcionamiento de hospitales, clínicas y sanatorios de cualquier naturaleza, casas de socorro, dispensarios, botiquines de urgencia, balnearios, laboratorios de análisis, ambulancias, servicios de salud pública</t>
  </si>
  <si>
    <t>311.227.001</t>
  </si>
  <si>
    <t>Campañas periódicas de desratización</t>
  </si>
  <si>
    <t>Promoción de la vida activa ZZUK</t>
  </si>
  <si>
    <t>312. Centro de salud</t>
  </si>
  <si>
    <t>312.210.000</t>
  </si>
  <si>
    <t>1. Reparaciones, mantenimiento y conservación</t>
  </si>
  <si>
    <t>312.221.000</t>
  </si>
  <si>
    <t>312.222.000</t>
  </si>
  <si>
    <t>3. Comunicaciones</t>
  </si>
  <si>
    <t>312.227.000</t>
  </si>
  <si>
    <t>4. Gestión por empresas</t>
  </si>
  <si>
    <t>Servicios de limpieza</t>
  </si>
  <si>
    <t>Alarma, seguridad y extintores</t>
  </si>
  <si>
    <t>Otros</t>
  </si>
  <si>
    <t xml:space="preserve">TOTAL POLÍTICA DE GASTO 31. sanidad </t>
  </si>
  <si>
    <t>POLÍTICA DE GASTO 32. EDUCACIÓN</t>
  </si>
  <si>
    <t>320. Administración general de educación</t>
  </si>
  <si>
    <t>321. Creación de centros docentes de enseñanza infantil y primaria</t>
  </si>
  <si>
    <t>322. Creación de centros docentes de enseñanza secundaria</t>
  </si>
  <si>
    <t>323. Funcionamiento de centros docentes de enseñanza infantil y primaria y educación especial</t>
  </si>
  <si>
    <t>324. Funcionamiento de centros docentes de enseñanza secundaria</t>
  </si>
  <si>
    <t>325. Vigilancia del cumplimiento de la escolaridad obligatoria</t>
  </si>
  <si>
    <t>326. Servicios complementarios de educación</t>
  </si>
  <si>
    <t>327. Fomento de la convivencia ciudadana</t>
  </si>
  <si>
    <t>32.1. Creacion, conservación y funcionamiento de centros de enseñanza y sus servicios complementarios, así como transferencias a entes o familias para fomento de la misma.</t>
  </si>
  <si>
    <t>32.2. Gastos benñefico asistenciales cuando predomine el carácter educativo.</t>
  </si>
  <si>
    <t>32.3. Transporte escolar, becas, ayudas se consideran servicios complementarios de educación.</t>
  </si>
  <si>
    <t xml:space="preserve">32.4. Gastos cuyo objeto sea la mehora del nivel educativo de la población. </t>
  </si>
  <si>
    <t>323. Funcionamiento de centros docentes de enseñanza infantil, primaria</t>
  </si>
  <si>
    <t xml:space="preserve">1.- Gorbeia Eskola </t>
  </si>
  <si>
    <t>323.210.000</t>
  </si>
  <si>
    <t>Reparaciones, mantenimiento y conservación</t>
  </si>
  <si>
    <t>323.221.000</t>
  </si>
  <si>
    <t xml:space="preserve">Suministros servicios </t>
  </si>
  <si>
    <t>323.227.000</t>
  </si>
  <si>
    <t xml:space="preserve">    Mantenimiento por empresas</t>
  </si>
  <si>
    <t xml:space="preserve">Limpieza </t>
  </si>
  <si>
    <t>Mantenimiento calefacción</t>
  </si>
  <si>
    <t>Mantenimiento ascensores</t>
  </si>
  <si>
    <t>Legionela</t>
  </si>
  <si>
    <t>323.226.000</t>
  </si>
  <si>
    <t xml:space="preserve"> Actividades escolares</t>
  </si>
  <si>
    <t>2.- Haurreskola</t>
  </si>
  <si>
    <t>323.210.002</t>
  </si>
  <si>
    <t>Suministros servicios (Iberdrola,Cepsa, Consorcio) y Otros</t>
  </si>
  <si>
    <t>Mantenimiento por empresas</t>
  </si>
  <si>
    <t>Ascensor</t>
  </si>
  <si>
    <t xml:space="preserve">Lavanderia </t>
  </si>
  <si>
    <t xml:space="preserve">Acuda y custodia </t>
  </si>
  <si>
    <t>3.-  Gastos Comunes en Centros Escolares</t>
  </si>
  <si>
    <t>323.221.003</t>
  </si>
  <si>
    <t>Compra de material diverso</t>
  </si>
  <si>
    <t>323.622.003</t>
  </si>
  <si>
    <t>Inversiones en las escuelas</t>
  </si>
  <si>
    <t>323.625.003</t>
  </si>
  <si>
    <t>Mobiliario en las escuelas</t>
  </si>
  <si>
    <t xml:space="preserve">TOTAL POLÍTICA DE GASTO 32: educación </t>
  </si>
  <si>
    <t>POLÍTICA DE GASTO 33. CULTURA</t>
  </si>
  <si>
    <t>330. Administración general de cultura</t>
  </si>
  <si>
    <t>3321. Bibliotecas y archivos: bibliotecas públicas</t>
  </si>
  <si>
    <t>3322. Bibliotecas y archivos: archivos</t>
  </si>
  <si>
    <t>333. Equipamientos culturales y museos</t>
  </si>
  <si>
    <t>334. Promoción cultural</t>
  </si>
  <si>
    <t>335. Euskara</t>
  </si>
  <si>
    <t>336. Protección y gestión del patrimonio histórico artístico</t>
  </si>
  <si>
    <t>337. Instalaciones de ocupación del tiempo libre</t>
  </si>
  <si>
    <t>338. Fiestas populares y festejos</t>
  </si>
  <si>
    <t>33.1. Creación conservación y funcionamiento de edificios destinados a bibliotecas, museos, archivos, casas de cultura, actividades culturales, de escparcimiento y tiempo libre como hogares del jubilado o casas de la juventud, salas de exposiciones</t>
  </si>
  <si>
    <t>33.2. Promoción y enseñanza del euskera</t>
  </si>
  <si>
    <t>33.3. Espectáculos públicos</t>
  </si>
  <si>
    <t>330.421.000</t>
  </si>
  <si>
    <t>Técnica de Cultura y actividades culturales y deportivas de la Cuadrilla de Gorbeialdea</t>
  </si>
  <si>
    <t>3321.227.000</t>
  </si>
  <si>
    <t>Biblioteca municipal: Gestión empresa externa:</t>
  </si>
  <si>
    <t>3321.220.000</t>
  </si>
  <si>
    <t>Suministros biblioteca</t>
  </si>
  <si>
    <t>3321.226.000</t>
  </si>
  <si>
    <t>Actividades para promoción de la lectura</t>
  </si>
  <si>
    <t xml:space="preserve">1. Centro Sociocultural </t>
  </si>
  <si>
    <t>333.622.000</t>
  </si>
  <si>
    <t>333.625.000</t>
  </si>
  <si>
    <t>1.2. Equipamiento (material sonido y biblioteca)</t>
  </si>
  <si>
    <t>1.3. Funcionamiento Centro Social</t>
  </si>
  <si>
    <t>333.227.003</t>
  </si>
  <si>
    <t>1.3.1.-Gestión empresas externas</t>
  </si>
  <si>
    <t>Dinamización y dirección</t>
  </si>
  <si>
    <t>Conserjeria</t>
  </si>
  <si>
    <t>Ludoteca</t>
  </si>
  <si>
    <t>Dinamización Club Joven</t>
  </si>
  <si>
    <t>Organización cursos y talleres</t>
  </si>
  <si>
    <t>Colonias infantiles/navidad</t>
  </si>
  <si>
    <t>333.227.004</t>
  </si>
  <si>
    <t>1.3.2.- Gestión empresas externas: AT sonido</t>
  </si>
  <si>
    <t xml:space="preserve">  </t>
  </si>
  <si>
    <t>333.227.000</t>
  </si>
  <si>
    <t xml:space="preserve">1.4. Mantenimiento edificio </t>
  </si>
  <si>
    <t>Seguridad, alarma y extintores</t>
  </si>
  <si>
    <t>Acuda y custodia</t>
  </si>
  <si>
    <t>Otros (limpieza hueco ascensor, fotocopiadora,…)</t>
  </si>
  <si>
    <t>333.221.000</t>
  </si>
  <si>
    <t>1.5. Suministros (Electricidad: 9000, agua y gas: 19.000)</t>
  </si>
  <si>
    <t>333.220.001</t>
  </si>
  <si>
    <t>1.6. Suministros varios</t>
  </si>
  <si>
    <t>333.220.000</t>
  </si>
  <si>
    <t>1.7. Subscripción revistas, periodicos,etc</t>
  </si>
  <si>
    <t>333.210.000</t>
  </si>
  <si>
    <t>333.222.000</t>
  </si>
  <si>
    <t xml:space="preserve">1.9. Comunicaciones </t>
  </si>
  <si>
    <t>333.226.000</t>
  </si>
  <si>
    <t>1.10. Programas juventud</t>
  </si>
  <si>
    <t>333.226.001</t>
  </si>
  <si>
    <t xml:space="preserve">1.11. Actividades culturales </t>
  </si>
  <si>
    <t>333.227.005</t>
  </si>
  <si>
    <t>1.12. Escuela de Teatro</t>
  </si>
  <si>
    <t>333.226.002</t>
  </si>
  <si>
    <t>1.13. Festikale</t>
  </si>
  <si>
    <t>2.- Escuela de Música</t>
  </si>
  <si>
    <t>333.622.001</t>
  </si>
  <si>
    <t>333.210.001</t>
  </si>
  <si>
    <t>Suministros servicios (Iberdrola,Repsol, Consorcio)</t>
  </si>
  <si>
    <t xml:space="preserve">Comunicaciones </t>
  </si>
  <si>
    <t>Mobiliario y enseres escuela música</t>
  </si>
  <si>
    <t>Calefacción</t>
  </si>
  <si>
    <t>3.- Local jóvenes</t>
  </si>
  <si>
    <t>333.221.002</t>
  </si>
  <si>
    <t xml:space="preserve">Suministros varios </t>
  </si>
  <si>
    <t>333.227.002</t>
  </si>
  <si>
    <t>Mantenimiento</t>
  </si>
  <si>
    <t>Concursos (fotos, carteles fiestas, bertsolaris…)</t>
  </si>
  <si>
    <t>334.481.001</t>
  </si>
  <si>
    <t xml:space="preserve">Subvenciones actividades socioculturales </t>
  </si>
  <si>
    <t>334.481.002</t>
  </si>
  <si>
    <t>Convenio Dominizubi</t>
  </si>
  <si>
    <t>334.481.003</t>
  </si>
  <si>
    <t>Convenio Oketa Alai</t>
  </si>
  <si>
    <t>334.481.004</t>
  </si>
  <si>
    <t>Convenio AMPA Gorbeia eskola</t>
  </si>
  <si>
    <t>Convenio AMPA Zuia</t>
  </si>
  <si>
    <t>Convenio AMPA Durana</t>
  </si>
  <si>
    <t>335.421.000</t>
  </si>
  <si>
    <t>Técnico de Euskera y actividades de promoción  de la Cuadrilla de Gorbeialdea</t>
  </si>
  <si>
    <t>335.226.000</t>
  </si>
  <si>
    <t>Fiesta Zigoitia Euskaraz</t>
  </si>
  <si>
    <t>335.226.001</t>
  </si>
  <si>
    <t>335.480.000</t>
  </si>
  <si>
    <t>Becas aprendizaje del Euskera</t>
  </si>
  <si>
    <t>336.227.000</t>
  </si>
  <si>
    <t>338.226.000</t>
  </si>
  <si>
    <t xml:space="preserve">Eguzki Jaia </t>
  </si>
  <si>
    <t>338.434.000</t>
  </si>
  <si>
    <t>Subvención fiestas de los Concejos del municipio</t>
  </si>
  <si>
    <t xml:space="preserve">TOTAL POLÍTICA DE GASTO 33: cultura </t>
  </si>
  <si>
    <t>POLÍTICA DE GASTO 34. DEPORTE</t>
  </si>
  <si>
    <t>340. Administración general de deportes</t>
  </si>
  <si>
    <t>341. Promoción y fomento del deporte</t>
  </si>
  <si>
    <t>342. Instalaciones deportivas</t>
  </si>
  <si>
    <t>34.1. Promoción y difusión deportiva</t>
  </si>
  <si>
    <t>34.2. Creación, conservación y funcionamiento de edificios destinados a piscinas, instalaciones deportivas.</t>
  </si>
  <si>
    <t>34.3. Cualquier actuación directamente relacionada con el deporte</t>
  </si>
  <si>
    <t>341.480.000</t>
  </si>
  <si>
    <t>Premio de pelota de Zigoitia</t>
  </si>
  <si>
    <t>341.481.000</t>
  </si>
  <si>
    <t xml:space="preserve">Subvenciones actividades deportivas </t>
  </si>
  <si>
    <t>342.221.000</t>
  </si>
  <si>
    <t>Suministros Servicios instalaciones deportivas</t>
  </si>
  <si>
    <t>342.227.000</t>
  </si>
  <si>
    <t xml:space="preserve">Servicio emp externa ( limpieza, calef, alarma, extintores,...) </t>
  </si>
  <si>
    <t>342.210.000</t>
  </si>
  <si>
    <t>Reparaciones instalaciones deportivas</t>
  </si>
  <si>
    <t>342.221.001</t>
  </si>
  <si>
    <t>Material deportivo no inventariable</t>
  </si>
  <si>
    <t>342.625.000</t>
  </si>
  <si>
    <t>Material deportivo inventariable</t>
  </si>
  <si>
    <t>342.625.001</t>
  </si>
  <si>
    <t>Equipamiento en instalaciones bengolarra</t>
  </si>
  <si>
    <t>342.622.000</t>
  </si>
  <si>
    <t>342.226.000</t>
  </si>
  <si>
    <t>Piscinas Municipales</t>
  </si>
  <si>
    <t>342.227.001</t>
  </si>
  <si>
    <t>342.210.001</t>
  </si>
  <si>
    <t>Reparaciones, maquinaria</t>
  </si>
  <si>
    <t>342.220.001</t>
  </si>
  <si>
    <t>Material diverso (abonos, tickets, ...)</t>
  </si>
  <si>
    <t>TOTAL POLÍTICA DE GASTO 34: deporte</t>
  </si>
  <si>
    <t xml:space="preserve">TOTAL ÁREA DE GASTO 3 </t>
  </si>
  <si>
    <t>ÁREA DE GASTO 4. ACTUACIONES DE CARÁCTER ECONÓMICO</t>
  </si>
  <si>
    <t>POLÍTICA DE GASTO 41. AGRICULTURA, GANADERÍA Y PESCA</t>
  </si>
  <si>
    <t>410. Administración general de la agricultura, ganadería y pesca</t>
  </si>
  <si>
    <t>412. Mejoras de las estructuras agropecuarias y de los sistemas productivos</t>
  </si>
  <si>
    <t>414. Desarrollo rural</t>
  </si>
  <si>
    <t>415. Protección y desarrollo de los recursos pesqueros</t>
  </si>
  <si>
    <t xml:space="preserve">419. Otras actuaciones en agricultura, ganadería y pesca. </t>
  </si>
  <si>
    <t>412.210.000</t>
  </si>
  <si>
    <t xml:space="preserve">Reparaciones en MUP ( desbroces y aclareos) </t>
  </si>
  <si>
    <t>412.600.000</t>
  </si>
  <si>
    <t>412.206.000</t>
  </si>
  <si>
    <t>Renta a las Juntas Administrativas y particulares por terreno aportado al Coto</t>
  </si>
  <si>
    <t>412.227.000</t>
  </si>
  <si>
    <t>Recogida perros vagabundos</t>
  </si>
  <si>
    <t>412.227.001</t>
  </si>
  <si>
    <t>Extracción suertes foguerales</t>
  </si>
  <si>
    <t>414.421.000</t>
  </si>
  <si>
    <t>414.226.000</t>
  </si>
  <si>
    <t>Feria del caballo</t>
  </si>
  <si>
    <t>414.226.001</t>
  </si>
  <si>
    <t>Feria del Parque Natural del Gorbeia</t>
  </si>
  <si>
    <t>419.227.000</t>
  </si>
  <si>
    <t>Plan Sanitario Animal</t>
  </si>
  <si>
    <t>TOTAL POLÍTICA DE GASTO 41: agricultura, ganadería y pesca</t>
  </si>
  <si>
    <t>POLÍTICA DE GASTO 43. COMERCIO, TURISMO Y PEQUEÑAS Y MEDIANAS EMPRESAS</t>
  </si>
  <si>
    <t>430. Administración general de comercio, turismo y pequeñas y medianas empresas</t>
  </si>
  <si>
    <t>431. Comercio</t>
  </si>
  <si>
    <t>432. Información y promoción turística</t>
  </si>
  <si>
    <t>433. Desarrollo empresarial</t>
  </si>
  <si>
    <t>439. Otras actuaciones sectoriales</t>
  </si>
  <si>
    <t>433.421.000</t>
  </si>
  <si>
    <t>Promoción económica y turismo de la Cuadrilla de Gorbeialdea</t>
  </si>
  <si>
    <t>TOTAL POLÍTICA DE GASTO 43: comercio, turismo y pequeñas y medianas empresas</t>
  </si>
  <si>
    <t>POLÍTICA DE GASTO 45. INFRAESTRUCTURAS</t>
  </si>
  <si>
    <t>450. Administración general de infraestructuras</t>
  </si>
  <si>
    <t>452. Recursos hidráulicos</t>
  </si>
  <si>
    <t>453. Carreteras</t>
  </si>
  <si>
    <t>454. Caminos vecinales</t>
  </si>
  <si>
    <t>459. Otras infraestructuras</t>
  </si>
  <si>
    <t>45.1. Creación, mejora y mantenimiento de infraestructuras básicas no incluidas en políticas de gasto anteriores</t>
  </si>
  <si>
    <t>45.2. Construcción y mejora de carreteras y caminos vecinales a cargo de la entidad local y gastos complementarios a estos, como puentes, viaductos, señalización, y estudios y servicios de asistencia que resulten necesarios</t>
  </si>
  <si>
    <t>45.3. Obras hidráulicas de captación, acumulación y canalización hasta el inicio de la red de distribución urbana</t>
  </si>
  <si>
    <t>Mantenimiento de caminos interpueblos</t>
  </si>
  <si>
    <t>Inversiones en caminos interpueblos</t>
  </si>
  <si>
    <t>TOTAL POLÍTICA DE GASTO 45: infraestructuras</t>
  </si>
  <si>
    <t xml:space="preserve">TOTAL ÁREA DE GASTO 4 </t>
  </si>
  <si>
    <t>ÁREA DE GASTO 9. ACTUACIONES DE CARÁCTER GENERAL</t>
  </si>
  <si>
    <t>POLÍTICA DE GASTO 91. ÓRGANOS DE GOBIERNO</t>
  </si>
  <si>
    <t>912. Órganos de gobierno</t>
  </si>
  <si>
    <t>91.1. Asignaciones e indemnizaciones de la Alcaldía y miembros de la Corporación</t>
  </si>
  <si>
    <t>91.2. Dietas y gastos de viaje y otros análogos</t>
  </si>
  <si>
    <t>91.3. Material</t>
  </si>
  <si>
    <t>912.239.000</t>
  </si>
  <si>
    <t>1. Asignaciones establecidas por el Pleno de la Corporación a Concejales</t>
  </si>
  <si>
    <t>912.100.000</t>
  </si>
  <si>
    <t xml:space="preserve">2. Asignaciones establecidas por el Pleno de la Corporación a Concejales con dedicación </t>
  </si>
  <si>
    <t>Alcaldía (100% de la jornada)</t>
  </si>
  <si>
    <t>912.160.000</t>
  </si>
  <si>
    <t>S.Social Concejales</t>
  </si>
  <si>
    <t>S.Social Alcaldía</t>
  </si>
  <si>
    <t>S.Social Concejal  (55%)</t>
  </si>
  <si>
    <t>912.239.001</t>
  </si>
  <si>
    <t>Por grupo: 3 grupos x 25 € x 12 meses</t>
  </si>
  <si>
    <t>Por nº Concejal:   9 concejales x 15€ x 12 meses</t>
  </si>
  <si>
    <t>912.231.000</t>
  </si>
  <si>
    <t>4. Desplazamientos y dietas por asistencia a reuniones fuera del Municipio (nº km 2500 x 0,29)</t>
  </si>
  <si>
    <t>912.226.000</t>
  </si>
  <si>
    <t>912.162.000</t>
  </si>
  <si>
    <t>912.481.000</t>
  </si>
  <si>
    <t xml:space="preserve">7.  Cuotas a Asociaciones - Fundaciones </t>
  </si>
  <si>
    <t>Eudel</t>
  </si>
  <si>
    <t>Euskal Fondoa</t>
  </si>
  <si>
    <t>Udalsarea</t>
  </si>
  <si>
    <t>Eusko Ikaskuntza</t>
  </si>
  <si>
    <t>TOTAL POLÍTICA DE GASTO  91. órganos de gobierno</t>
  </si>
  <si>
    <t>POLÍTICA DE GASTO 92. SERVICIOS DE CARÁCTER GENERAL</t>
  </si>
  <si>
    <t>920. Administración general</t>
  </si>
  <si>
    <t>922. Coordinación y organización institucional de las entidades locales</t>
  </si>
  <si>
    <t>923. Información básica y estadística</t>
  </si>
  <si>
    <t xml:space="preserve">92.1. Servicios que sirven o apoyan a todos los demás </t>
  </si>
  <si>
    <t>92.2. Oficina y dependencias generales</t>
  </si>
  <si>
    <t>92.3. Información, publicaciones, regsitro  y relaciones</t>
  </si>
  <si>
    <t>92.4. Desarrollos y soportes informáticos de carácter interno</t>
  </si>
  <si>
    <t>92.4. Coordinación y contro general: archivo, organización y métodos, racionalización y mecanización</t>
  </si>
  <si>
    <t>92.5. Administración del personal</t>
  </si>
  <si>
    <t>92.6. Elecciones</t>
  </si>
  <si>
    <t>92.7. Atencion y participación ciudadana</t>
  </si>
  <si>
    <t>92.8. Parque móvil, con exclusión de vehículos afectados a determinados servicios</t>
  </si>
  <si>
    <t>92.9. Asesoramiento y defensa de los intereses de la entidad</t>
  </si>
  <si>
    <t>92.10. Elaboración de información básica de carácter general y series estadísticas</t>
  </si>
  <si>
    <t>1. Personal funcionario</t>
  </si>
  <si>
    <t>920.120.000</t>
  </si>
  <si>
    <t>Retribuciones Básicas</t>
  </si>
  <si>
    <t>920.121.001</t>
  </si>
  <si>
    <t>Complemento de destino</t>
  </si>
  <si>
    <t>920.121.002</t>
  </si>
  <si>
    <t>Complemento específico</t>
  </si>
  <si>
    <t>920.121.003</t>
  </si>
  <si>
    <t>Complemento Puesto Antigüedad</t>
  </si>
  <si>
    <t>920.121.004</t>
  </si>
  <si>
    <t>C. Productividad sustitución secretaria</t>
  </si>
  <si>
    <t>920.121.005</t>
  </si>
  <si>
    <t>Complemento disponibilidad absoluta Alguacil</t>
  </si>
  <si>
    <t>920.160.000</t>
  </si>
  <si>
    <t>Seguridad Social Funcionarios</t>
  </si>
  <si>
    <t>920.162.050</t>
  </si>
  <si>
    <t>Seguros de vida y accidentes</t>
  </si>
  <si>
    <t>920.230.000</t>
  </si>
  <si>
    <t>2. Desplazamientos de Personal ( Km. x 0,29, parking)</t>
  </si>
  <si>
    <t>920.220.001</t>
  </si>
  <si>
    <t>3. Suscripciones: revistas, prensa, bases jurídicas</t>
  </si>
  <si>
    <t>920.222.000</t>
  </si>
  <si>
    <t>4. Comunicaciones</t>
  </si>
  <si>
    <t>Teléfonos y fax</t>
  </si>
  <si>
    <t xml:space="preserve">Correos </t>
  </si>
  <si>
    <t xml:space="preserve">Repartos </t>
  </si>
  <si>
    <t>920.227.005</t>
  </si>
  <si>
    <t>5.1. Contratos Prestación Servicios Oficinas</t>
  </si>
  <si>
    <t>Mantenimiento Equipos Informáticos</t>
  </si>
  <si>
    <t>Mantenimiento fotocopiadoras y otros</t>
  </si>
  <si>
    <t>Mantenimiento reloj de fichaje</t>
  </si>
  <si>
    <t xml:space="preserve">Mantenimiento paneles informativos </t>
  </si>
  <si>
    <t>920.227.000</t>
  </si>
  <si>
    <t>5.2. Contratos Prestación Servicios Mantenimiento</t>
  </si>
  <si>
    <t>Mantenimiento Seguridad, alarma y extintores</t>
  </si>
  <si>
    <t>Mantenimiento Seguridad Casa Consistorial acuda</t>
  </si>
  <si>
    <t xml:space="preserve">Mantenimiento Servicio de Limpieza </t>
  </si>
  <si>
    <t>Mantenimiento Ascensor</t>
  </si>
  <si>
    <t xml:space="preserve">Mantenimiento Caldera Calefacción </t>
  </si>
  <si>
    <t>Otros (hilo musical, instalaciones eléctricas…)</t>
  </si>
  <si>
    <t>920.227.001</t>
  </si>
  <si>
    <t>5.3. Contratos Prestación Servicios Asesoramiento Jurídico y Técnico</t>
  </si>
  <si>
    <t>Servicios de Gestión Laboral</t>
  </si>
  <si>
    <t>Servicios de  Asesoría Jurídica y Técnica</t>
  </si>
  <si>
    <t xml:space="preserve"> Modificación página WEB</t>
  </si>
  <si>
    <t>920.227.006</t>
  </si>
  <si>
    <t>5.4. Contratos de Defensa en juicios</t>
  </si>
  <si>
    <t>Defensa en juicios</t>
  </si>
  <si>
    <t>920.227.002</t>
  </si>
  <si>
    <t>5.5. Contratos Prestación Servicios de Traducción de Documentos</t>
  </si>
  <si>
    <t xml:space="preserve">Traducción textos euskera </t>
  </si>
  <si>
    <t>920.220.000</t>
  </si>
  <si>
    <t>6. Adquisición de material de oficina</t>
  </si>
  <si>
    <t>920.221.001</t>
  </si>
  <si>
    <t>7.  Material no inventariable</t>
  </si>
  <si>
    <t>Suministro material de limpieza</t>
  </si>
  <si>
    <t>Agua y alcantarillado</t>
  </si>
  <si>
    <t>Gas Calefacción</t>
  </si>
  <si>
    <t xml:space="preserve">Electricidad </t>
  </si>
  <si>
    <t>Otros suministros (Dialsa,Carrefour,Canuto)</t>
  </si>
  <si>
    <t>920.210.001</t>
  </si>
  <si>
    <t>9. Vehiculos municipales</t>
  </si>
  <si>
    <t>920.224.000</t>
  </si>
  <si>
    <t xml:space="preserve">              Seguro vehículos municipales</t>
  </si>
  <si>
    <t>920.221.000</t>
  </si>
  <si>
    <t xml:space="preserve">              Gasoleo vehiculo</t>
  </si>
  <si>
    <t>920.210.000</t>
  </si>
  <si>
    <t xml:space="preserve">               Reparación vehiculo municipal, mantenimiento, etc</t>
  </si>
  <si>
    <t>920.823.010</t>
  </si>
  <si>
    <t xml:space="preserve">10.  Anticipos y prestamos del personal </t>
  </si>
  <si>
    <t>920.622.000</t>
  </si>
  <si>
    <t xml:space="preserve">11. Inversiones en casa consistorial </t>
  </si>
  <si>
    <t>920.421.000</t>
  </si>
  <si>
    <t>12. Gastos generales Cuadrilla de Gorbeialdea</t>
  </si>
  <si>
    <t xml:space="preserve">Servicios Generales </t>
  </si>
  <si>
    <t>Archivo</t>
  </si>
  <si>
    <t xml:space="preserve">Revista   </t>
  </si>
  <si>
    <t>Calendario</t>
  </si>
  <si>
    <t>920.421.001</t>
  </si>
  <si>
    <t>13. Gastos Juzgado de Paz</t>
  </si>
  <si>
    <t>920.226.000</t>
  </si>
  <si>
    <t xml:space="preserve">14. Anuncios a publicar en Boletines y prensa </t>
  </si>
  <si>
    <t>920.227.004</t>
  </si>
  <si>
    <t>15. Información de la actividad municipal</t>
  </si>
  <si>
    <t>Información y comunicación de la actividad municipal</t>
  </si>
  <si>
    <t xml:space="preserve">Otros </t>
  </si>
  <si>
    <t>16. Equipamiento Casa Consistorial</t>
  </si>
  <si>
    <t>920.625.000</t>
  </si>
  <si>
    <t>Mobiliario oficinas</t>
  </si>
  <si>
    <t>920.626.000</t>
  </si>
  <si>
    <t>Inversión en informática.</t>
  </si>
  <si>
    <t>920.626.001</t>
  </si>
  <si>
    <t xml:space="preserve">Equipos de impresión </t>
  </si>
  <si>
    <t>920.227.003</t>
  </si>
  <si>
    <t>17. Mutua</t>
  </si>
  <si>
    <t>Vigilancia de la salud</t>
  </si>
  <si>
    <t>seguridad,higiene,ergonomia y psicosociologia</t>
  </si>
  <si>
    <t>920.361.000</t>
  </si>
  <si>
    <t>Interesas de demora</t>
  </si>
  <si>
    <t>920.369.000</t>
  </si>
  <si>
    <t>Otros gastos financieros</t>
  </si>
  <si>
    <t>TOTAL POLÍTICA DE GASTO 92: administración general</t>
  </si>
  <si>
    <t>POLÍTICA DE GASTO 93. ADMINISTRACIÓN FINANCIERA Y TRIBUTARIA</t>
  </si>
  <si>
    <t>931. Política económica y fiscal</t>
  </si>
  <si>
    <t>932. Gestión del sistema tributario</t>
  </si>
  <si>
    <t>933. Gestión del patrimonio</t>
  </si>
  <si>
    <t>934. Gestión de la deuda y tesorería</t>
  </si>
  <si>
    <t>93.1. Servicios de economía y hacienda</t>
  </si>
  <si>
    <t>93.2. Planificación y presupuestos y fiscalidad</t>
  </si>
  <si>
    <t>93.3. Control interno, contabilidad y cuentas generales</t>
  </si>
  <si>
    <t>93.4. Gestión de Tesorería</t>
  </si>
  <si>
    <t>93.5. Gestión del patrimonio, contabilidad patrimonial y rendición de cuentas</t>
  </si>
  <si>
    <t>93.6. Gestión, inspección y recaudación de tributos, formación y actualización de los padrones fiscales</t>
  </si>
  <si>
    <t>933.224.000</t>
  </si>
  <si>
    <t>Seguro de edificios</t>
  </si>
  <si>
    <t>Seguro RC</t>
  </si>
  <si>
    <t>Otros seguros</t>
  </si>
  <si>
    <t>933.225.000</t>
  </si>
  <si>
    <t>TOTAL POLÍTICA DE GASTO 93: administración financiera</t>
  </si>
  <si>
    <t>POLÍTICA DE GASTO 94. TRANSFERENCIAS A OTRAS AAPP</t>
  </si>
  <si>
    <t>941. Transferencias a la CCAA</t>
  </si>
  <si>
    <t>942. Transferencias a Diputación Foral, mancomunidades y consorcios</t>
  </si>
  <si>
    <t>943. Transferencias a otras entidades locales</t>
  </si>
  <si>
    <t>944. Transferencias a la Administración General del Estado</t>
  </si>
  <si>
    <t>94.1. Se imputarán las transferencias de carácter general que no puedan ser aplicadas a ningún otro epígrafe</t>
  </si>
  <si>
    <t>943.734.000</t>
  </si>
  <si>
    <t>Subvención a JJAA de gastos de inversión</t>
  </si>
  <si>
    <t>TOTAL POLÍTICA DE GASTO 94: transferencias AAPP</t>
  </si>
  <si>
    <t>TOTAL ÁREA DE GASTO 9</t>
  </si>
  <si>
    <t xml:space="preserve">TOTAL PRESUPUESTO </t>
  </si>
  <si>
    <t>TOTAL INGRESOS</t>
  </si>
  <si>
    <t>Diferencia</t>
  </si>
  <si>
    <t>PRESUPUESTO DE INGRESOS</t>
  </si>
  <si>
    <t>I.B.I. NATURALEZA RUSTICA</t>
  </si>
  <si>
    <t>I.B.I. NATURALEZA URBANA</t>
  </si>
  <si>
    <t>IMPUESTO VEHICULOS</t>
  </si>
  <si>
    <t>I.A.E.</t>
  </si>
  <si>
    <t>I.C.I.O.</t>
  </si>
  <si>
    <t>EXPEDICION FOTOCOPIAS</t>
  </si>
  <si>
    <t>RECOGIDA BASURAS Y RESIDUOS URBANOS</t>
  </si>
  <si>
    <t>TASAS SERVICIOS DEPORTIVOS</t>
  </si>
  <si>
    <t>TASAS SERVICIOS CULTURALES</t>
  </si>
  <si>
    <t>LICENCIA APERTURA ESTABLECIMIENTOS</t>
  </si>
  <si>
    <t>OTORGAMIENTO SERVICIOS URBANISTICOS</t>
  </si>
  <si>
    <t xml:space="preserve">OCUPACION DE SUELO </t>
  </si>
  <si>
    <t>REINTEGROS ANUNCIOS</t>
  </si>
  <si>
    <t>REINTEGROS EJECUCIONES SUBSIDIARIAS</t>
  </si>
  <si>
    <t>MULTAS</t>
  </si>
  <si>
    <t>RECARGOS DE APREMIO</t>
  </si>
  <si>
    <t>COMPENSACIONES TELEFONICA DFA</t>
  </si>
  <si>
    <t>COMPENSACIONES OTRAS OPERADORAS</t>
  </si>
  <si>
    <t>OTROS INGRESOS DIVERSOS</t>
  </si>
  <si>
    <t>G.V. SUBV JUZGADO</t>
  </si>
  <si>
    <t xml:space="preserve">OSAKIDETZA COMPENSACION MANTENIMIENTO </t>
  </si>
  <si>
    <t>G.V. SUBV FERIA CABALLO</t>
  </si>
  <si>
    <t>G.V. PROMOCION EUSKERA</t>
  </si>
  <si>
    <t>G.V. SUBV. TEATRO</t>
  </si>
  <si>
    <t>GV. PROMOCION LECTURA</t>
  </si>
  <si>
    <t>G.V. FORMACIÓN</t>
  </si>
  <si>
    <t>G.V OTROS</t>
  </si>
  <si>
    <t>SUBVENCION LANBIDE PLAN COMARCAL EMPLEO</t>
  </si>
  <si>
    <t>FONDO FORAL FINANCIACION</t>
  </si>
  <si>
    <t>PARTICIPACION EN TRIBUTOS NO CONCERTADOS</t>
  </si>
  <si>
    <t>DFA. SUBV. PROGRAMAS EUSKERA</t>
  </si>
  <si>
    <t>DFA. SUBV. ACTIVIDADES</t>
  </si>
  <si>
    <t>DFA. SUBV. CENTRO DE DIA</t>
  </si>
  <si>
    <t>DFA. SUBV. FERIA CABALLO</t>
  </si>
  <si>
    <t xml:space="preserve">DFA. SUBV. TRAB. FORESTALES </t>
  </si>
  <si>
    <t>RENTA BAR INSTALACIONES DEPORTIVAS</t>
  </si>
  <si>
    <t>RENTA GARAJES GURUTZE PLAZA</t>
  </si>
  <si>
    <t>RENTA VIVIENDA  CENTRO SALUD</t>
  </si>
  <si>
    <t>RENTA LONJAS URISOLO</t>
  </si>
  <si>
    <t>RENTAS FINCAS RUSTICAS</t>
  </si>
  <si>
    <t>APROVECHAMIENTOS AGRICOLAS</t>
  </si>
  <si>
    <t>APROVECHAMIENTOS CINEGETICOS</t>
  </si>
  <si>
    <t>INTERESES EN CUENTAS BANCARIAS</t>
  </si>
  <si>
    <t>VENTA DE SOLARES</t>
  </si>
  <si>
    <t>COMPENSACIONES URBANISTICAS</t>
  </si>
  <si>
    <t>TRANSF. JUNTA GOPEGI</t>
  </si>
  <si>
    <t>REINTEGRO ANTICIPOS Y PRESTAMOS A C/P</t>
  </si>
  <si>
    <t>Maquinaria  espacios públicos</t>
  </si>
  <si>
    <t>1623. Recogida, gestión y tratamiento de residuos: Tratamiento  de residuos.</t>
  </si>
  <si>
    <t>Limpieza y mantenimiento de zonas verdes en Bengolarra</t>
  </si>
  <si>
    <t>171.227.000</t>
  </si>
  <si>
    <t xml:space="preserve">          Servicio de asesoramiento urbanístico de la Cuadrilla</t>
  </si>
  <si>
    <t xml:space="preserve">          Gestión disciplina urbanística: ejecuciones subsidiarias</t>
  </si>
  <si>
    <t xml:space="preserve">          Revisión del planeamiento urbanístico y sus modificaciones</t>
  </si>
  <si>
    <t>5.- Reparaciones</t>
  </si>
  <si>
    <t>1.- Gestión empresas externas</t>
  </si>
  <si>
    <t>2.- Suministros varios</t>
  </si>
  <si>
    <t>311.227.002</t>
  </si>
  <si>
    <t>Otras actividades escolares</t>
  </si>
  <si>
    <t>334.226.000</t>
  </si>
  <si>
    <t>Subvención nominativas a Asociaciones: actividades musicales y danzas</t>
  </si>
  <si>
    <t>Actividades del plan de Normalización y Gestión de uso del euskera</t>
  </si>
  <si>
    <t>Alarma, seguridad y acuda</t>
  </si>
  <si>
    <t>Limpieza de rutas etnográficas</t>
  </si>
  <si>
    <t>Actividades deportivas organizadas por el Ayuntamiento (marchas, deporte escolar y estival, bolos y pelota)</t>
  </si>
  <si>
    <t>342.226.001</t>
  </si>
  <si>
    <t>Actividad de padel</t>
  </si>
  <si>
    <t>454.210.000</t>
  </si>
  <si>
    <t>454.601.000</t>
  </si>
  <si>
    <t>6. Seguros Corporativos (responsabildiad civil y accidentes)</t>
  </si>
  <si>
    <t>18. Gastos financieros</t>
  </si>
  <si>
    <t>Seguros municipales</t>
  </si>
  <si>
    <t>Tributos a pagar por el Ayuntamiento (IBI)</t>
  </si>
  <si>
    <t>IMPUESTO I.I.V.T.N.U.</t>
  </si>
  <si>
    <t>SUBVENCION DFA PLANEAMIENTO (40% gasto)</t>
  </si>
  <si>
    <t>Gestor de expedientes electrónicos</t>
  </si>
  <si>
    <t>165.227.000</t>
  </si>
  <si>
    <t>Alumbrado navideño</t>
  </si>
  <si>
    <t xml:space="preserve"> Ayudas a proyectos solidarios</t>
  </si>
  <si>
    <t>Proyecto Gambia</t>
  </si>
  <si>
    <t xml:space="preserve">    2.Suministros servicios y otros (pellets, electricidad)</t>
  </si>
  <si>
    <t>1623.622.000</t>
  </si>
  <si>
    <t>1623.625.000</t>
  </si>
  <si>
    <t>19. Crédito global</t>
  </si>
  <si>
    <t>920.500.000</t>
  </si>
  <si>
    <t>Crédito global</t>
  </si>
  <si>
    <t>231.481.001</t>
  </si>
  <si>
    <t>231.481.002</t>
  </si>
  <si>
    <t>Ruta Memoria historica</t>
  </si>
  <si>
    <t>5. Atenciones Protocolarias (convenio hermanamiento: 2000 euros)</t>
  </si>
  <si>
    <t>2021</t>
  </si>
  <si>
    <t>342.130.000</t>
  </si>
  <si>
    <t>Personal control y socorristas piscinas</t>
  </si>
  <si>
    <t>342.161.000</t>
  </si>
  <si>
    <t>Seguridad Social personal piscinas</t>
  </si>
  <si>
    <t>342.162.000</t>
  </si>
  <si>
    <t>Segurio accidentes y vida personal piscinas</t>
  </si>
  <si>
    <t>Análisis, y control piscinas</t>
  </si>
  <si>
    <t>limpieza vasos</t>
  </si>
  <si>
    <t>puesta en marcha</t>
  </si>
  <si>
    <t>mantenimiento semanal (13semanas)</t>
  </si>
  <si>
    <t>análisis mensual (8 analíticas)</t>
  </si>
  <si>
    <t>SUBV COMPRA COCHE ELECTRICO GV</t>
  </si>
  <si>
    <t>Inversiones ermita (Subv. Obras Menores)</t>
  </si>
  <si>
    <t>Comprobación</t>
  </si>
  <si>
    <t>Concejal  (55% jornada)</t>
  </si>
  <si>
    <t>Salidas guiadas con Aranzadi</t>
  </si>
  <si>
    <t>Inversiones en edificio (Habilitar almacen Ekonomato)</t>
  </si>
  <si>
    <t>Asistencia a sesiones pleno Concejales (14*32*7)</t>
  </si>
  <si>
    <t>Asistencia a comisiones Concejales (14*32*7)</t>
  </si>
  <si>
    <t>Asistencia a reuniones convocatoria ayto. (10*32*2)</t>
  </si>
  <si>
    <t>Suministros de lonjas municipales</t>
  </si>
  <si>
    <t>166. Evacuación y tratamiento de aguas residuales.</t>
  </si>
  <si>
    <t>8.- Gastos CRAD otros municipios</t>
  </si>
  <si>
    <t>1.8. Reparaciones, mantenimiento</t>
  </si>
  <si>
    <t>1.1. Inversiones en edificio csc</t>
  </si>
  <si>
    <t>Inversiones en edificio escuela de música</t>
  </si>
  <si>
    <t>4.- Museo de la Ermita San Esteban</t>
  </si>
  <si>
    <t>Intervención en la ermita San Esteban</t>
  </si>
  <si>
    <t>Transferencia a Asociación de Desarrollo Rural (Contratación, programas, parque micologico…)</t>
  </si>
  <si>
    <t xml:space="preserve">   3. Asignaciones establecidas por el Pleno a Grupos Políticos</t>
  </si>
  <si>
    <t xml:space="preserve">Inversiones en MUP </t>
  </si>
  <si>
    <t>REINTEGROS OPERACIONES CORRIENTES VARIOS</t>
  </si>
  <si>
    <t>Reparaciones Haurreskola</t>
  </si>
  <si>
    <t>333.210.002</t>
  </si>
  <si>
    <t>Reparaciones conjunto modular</t>
  </si>
  <si>
    <t xml:space="preserve">PLAN FORAL DE OBRAS Y SERVICIOS </t>
  </si>
  <si>
    <t>Fundación Raiz</t>
  </si>
  <si>
    <t>8.  Reparaciones administración general</t>
  </si>
  <si>
    <t>1521. Promoción y gestión de vivienda de protección pública.</t>
  </si>
  <si>
    <t>Compra de parcela para la promoción de vivienda de protección pública</t>
  </si>
  <si>
    <t>Instalación de zonas de compostaje comunitario</t>
  </si>
  <si>
    <t>163.601.000</t>
  </si>
  <si>
    <t>Señales para prevención de residuos incontrolados</t>
  </si>
  <si>
    <t>,</t>
  </si>
  <si>
    <t>1522.221.000</t>
  </si>
  <si>
    <t>Obras varias en instalaciones deportivas (179.478,70 Reforma de Bengolarra- 18.000 placas solares frontón)</t>
  </si>
  <si>
    <t>SUBVENCIÓN EVE PLACAS SOLARES FRONTÓN</t>
  </si>
  <si>
    <t>2022</t>
  </si>
  <si>
    <t>% 2022/2021</t>
  </si>
  <si>
    <t>% SOBRE TOTAL</t>
  </si>
  <si>
    <t xml:space="preserve">    2. Suministros servicios y otros (pellets, electricidad)</t>
  </si>
  <si>
    <t>5. Atenciones Protocolarias (convenio hermanamiento: 2500 euros)</t>
  </si>
  <si>
    <t>Proyecto Viviendas Sociales</t>
  </si>
  <si>
    <t xml:space="preserve">Cubierta en la parcela para el material estructurante </t>
  </si>
  <si>
    <t>Asesoramiento Convenio Gopegi / Consorcio de Aguas</t>
  </si>
  <si>
    <t>4.- Ermita San Esteban</t>
  </si>
  <si>
    <t>Asistencia a sesiones pleno Concejales (14*40*7)</t>
  </si>
  <si>
    <t>Asistencia a comisiones Concejales (14*40*7)</t>
  </si>
  <si>
    <t>Asistencia a reuniones convocatoria ayto. (10*40*2)</t>
  </si>
  <si>
    <t>DFA.  MEDIO AMBIENTE  SUBV. CAMINO CANTERAS</t>
  </si>
  <si>
    <t>SUBV GV PARA AUDITORÍA ENERGÉTICA DE EDIFICIOS MUNICIPALES</t>
  </si>
  <si>
    <t>PROGRAMA OBRAS MENORES (CAMINO SAN ROQUE)</t>
  </si>
  <si>
    <t>SUBV DFA PGOU (40% gasto)</t>
  </si>
  <si>
    <t>SUBV GV PARA COLOCACIÓN DE SUELO BLANDO EN HAURRESKOLA</t>
  </si>
  <si>
    <t>SUBV GV PARA COLOCACIÓN DE CARPA EN GORBEIA ESKOLA</t>
  </si>
  <si>
    <t>SUBV GV LEADER PARA BENGOLARRA</t>
  </si>
  <si>
    <t>1521.622.000</t>
  </si>
  <si>
    <t>Mantenimiento de caminos interpueblos (camino de San Roque 35.000)</t>
  </si>
  <si>
    <t>1623.622.001</t>
  </si>
  <si>
    <t>Participación en la Comunidad Energética de Ekiola</t>
  </si>
  <si>
    <t>171.620.000</t>
  </si>
  <si>
    <t>Acondicionamiento de huertos comunitarios</t>
  </si>
  <si>
    <t>Auditoría energética de edificios municipales</t>
  </si>
  <si>
    <t>Ayudas a proyectos solidarios</t>
  </si>
  <si>
    <t xml:space="preserve">   Subvención nominativa a Euskal Fondoa</t>
  </si>
  <si>
    <t xml:space="preserve">   Subvención a proyectos solidarios dentro de convocatoria </t>
  </si>
  <si>
    <t>Reparaciones Haurreskola (reparación suelo entrada: 12.000 euros)</t>
  </si>
  <si>
    <t>Subvención nominativa AEK para la organización de KORRIKA</t>
  </si>
  <si>
    <t>335.481.001</t>
  </si>
  <si>
    <t>Transferencia a Asociación de Desarrollo Rural (Contratación, programas)</t>
  </si>
  <si>
    <t>454.210.001</t>
  </si>
  <si>
    <t>Reparación de carretera canteras (IRC 2021 de 46.586,29€)</t>
  </si>
  <si>
    <t>SUBV DFA CUBIERTA PARCELA MATERIAL COMPOSTAJE</t>
  </si>
  <si>
    <t>Servicios de apoyo a la contabilidad</t>
  </si>
  <si>
    <t>Protección de datos</t>
  </si>
  <si>
    <t>165.430.000</t>
  </si>
  <si>
    <t>Transferencia al Ayuntamiento de Ubidea para gastos de alumbrado público en diseminado</t>
  </si>
  <si>
    <t>Inversiones en las escuelas (Gorbeia eskola: carpa: 33.000)</t>
  </si>
  <si>
    <t>Obra de rehabilitación de complejo de Bengolarra (falta credito adicional RT 172.347,73 euros_ ver crédito de compromiso)</t>
  </si>
  <si>
    <t>231.430.000</t>
  </si>
  <si>
    <t>SUBV EVE PARTICIPACIÓN EN COMUNIDAD EKIOLA</t>
  </si>
  <si>
    <t>Excavación arqueológica en la zona de San Juan de Murabe</t>
  </si>
  <si>
    <t>336.227.001</t>
  </si>
  <si>
    <t>1721.622.000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</si>
</sst>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p_t_a"/>
    <numFmt numFmtId="165" formatCode="#,##0\ _p_t_a"/>
    <numFmt numFmtId="166" formatCode="0_ ;\-0\ "/>
  </numFmts>
  <fonts count="40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8"/>
      <color indexed="57"/>
      <name val="Arial"/>
      <family val="2"/>
    </font>
    <font>
      <b/>
      <u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B050"/>
      <name val="Arial"/>
      <family val="2"/>
    </font>
    <font>
      <b/>
      <sz val="9"/>
      <color rgb="FF00B050"/>
      <name val="Arial"/>
      <family val="2"/>
    </font>
    <font>
      <b/>
      <sz val="9"/>
      <color indexed="57"/>
      <name val="Arial"/>
      <family val="2"/>
    </font>
    <font>
      <sz val="10"/>
      <color rgb="FF00B050"/>
      <name val="Arial"/>
      <family val="2"/>
    </font>
    <font>
      <b/>
      <sz val="9"/>
      <color indexed="10"/>
      <name val="Arial"/>
      <family val="2"/>
    </font>
    <font>
      <b/>
      <sz val="14"/>
      <color indexed="1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b/>
      <sz val="9"/>
      <color indexed="55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gray0625"/>
    </fill>
    <fill>
      <patternFill patternType="gray0625">
        <bgColor indexed="50"/>
      </patternFill>
    </fill>
    <fill>
      <patternFill patternType="gray0625">
        <bgColor indexed="22"/>
      </patternFill>
    </fill>
    <fill>
      <patternFill patternType="gray0625">
        <bgColor indexed="44"/>
      </patternFill>
    </fill>
    <fill>
      <patternFill patternType="gray0625">
        <bgColor indexed="46"/>
      </patternFill>
    </fill>
    <fill>
      <patternFill patternType="gray0625">
        <bgColor theme="0"/>
      </patternFill>
    </fill>
    <fill>
      <patternFill patternType="gray0625">
        <bgColor indexed="47"/>
      </patternFill>
    </fill>
    <fill>
      <patternFill patternType="gray0625">
        <bgColor indexed="9"/>
      </patternFill>
    </fill>
    <fill>
      <patternFill patternType="gray0625">
        <bgColor indexed="48"/>
      </patternFill>
    </fill>
    <fill>
      <patternFill patternType="gray0625">
        <bgColor rgb="FFFFFF00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0">
    <xf numFmtId="0" fontId="0" fillId="0" borderId="0" xfId="0"/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/>
    <xf numFmtId="0" fontId="0" fillId="0" borderId="0" xfId="0" applyFill="1"/>
    <xf numFmtId="49" fontId="3" fillId="0" borderId="0" xfId="0" applyNumberFormat="1" applyFont="1" applyFill="1" applyAlignment="1">
      <alignment horizontal="center" shrinkToFit="1"/>
    </xf>
    <xf numFmtId="49" fontId="5" fillId="0" borderId="0" xfId="0" applyNumberFormat="1" applyFont="1" applyFill="1" applyAlignment="1">
      <alignment horizontal="center" shrinkToFit="1"/>
    </xf>
    <xf numFmtId="49" fontId="7" fillId="0" borderId="0" xfId="0" applyNumberFormat="1" applyFont="1" applyFill="1" applyBorder="1" applyAlignment="1">
      <alignment horizontal="center"/>
    </xf>
    <xf numFmtId="0" fontId="6" fillId="5" borderId="0" xfId="0" applyFont="1" applyFill="1" applyAlignment="1">
      <alignment horizontal="justify"/>
    </xf>
    <xf numFmtId="0" fontId="7" fillId="0" borderId="0" xfId="0" applyFont="1" applyAlignment="1">
      <alignment horizontal="justify" wrapText="1"/>
    </xf>
    <xf numFmtId="164" fontId="7" fillId="0" borderId="0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justify"/>
    </xf>
    <xf numFmtId="0" fontId="8" fillId="0" borderId="0" xfId="0" applyFont="1"/>
    <xf numFmtId="0" fontId="7" fillId="0" borderId="0" xfId="0" applyFont="1"/>
    <xf numFmtId="164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left" wrapText="1" indent="1"/>
    </xf>
    <xf numFmtId="164" fontId="0" fillId="0" borderId="0" xfId="0" applyNumberFormat="1" applyFill="1"/>
    <xf numFmtId="0" fontId="2" fillId="6" borderId="0" xfId="0" applyFont="1" applyFill="1" applyAlignment="1">
      <alignment horizontal="justify"/>
    </xf>
    <xf numFmtId="164" fontId="2" fillId="6" borderId="0" xfId="0" applyNumberFormat="1" applyFont="1" applyFill="1" applyBorder="1"/>
    <xf numFmtId="164" fontId="2" fillId="6" borderId="1" xfId="0" applyNumberFormat="1" applyFont="1" applyFill="1" applyBorder="1"/>
    <xf numFmtId="164" fontId="2" fillId="0" borderId="0" xfId="0" applyNumberFormat="1" applyFont="1" applyFill="1" applyBorder="1"/>
    <xf numFmtId="0" fontId="6" fillId="0" borderId="0" xfId="0" applyFont="1" applyAlignment="1">
      <alignment horizontal="justify" wrapText="1"/>
    </xf>
    <xf numFmtId="164" fontId="6" fillId="0" borderId="0" xfId="0" applyNumberFormat="1" applyFont="1" applyFill="1" applyAlignment="1">
      <alignment horizontal="right"/>
    </xf>
    <xf numFmtId="164" fontId="10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 indent="3"/>
    </xf>
    <xf numFmtId="164" fontId="6" fillId="0" borderId="0" xfId="0" applyNumberFormat="1" applyFont="1" applyFill="1" applyBorder="1" applyAlignment="1">
      <alignment horizontal="right"/>
    </xf>
    <xf numFmtId="164" fontId="6" fillId="6" borderId="0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5" fontId="6" fillId="0" borderId="0" xfId="0" applyNumberFormat="1" applyFont="1" applyAlignment="1">
      <alignment wrapText="1"/>
    </xf>
    <xf numFmtId="165" fontId="6" fillId="0" borderId="0" xfId="0" applyNumberFormat="1" applyFont="1" applyAlignment="1"/>
    <xf numFmtId="0" fontId="1" fillId="0" borderId="0" xfId="0" applyFont="1" applyAlignment="1">
      <alignment horizontal="left" indent="3"/>
    </xf>
    <xf numFmtId="164" fontId="11" fillId="0" borderId="0" xfId="0" applyNumberFormat="1" applyFont="1" applyFill="1" applyBorder="1" applyAlignment="1">
      <alignment horizontal="right"/>
    </xf>
    <xf numFmtId="0" fontId="1" fillId="0" borderId="0" xfId="0" applyFont="1"/>
    <xf numFmtId="164" fontId="6" fillId="0" borderId="0" xfId="0" applyNumberFormat="1" applyFont="1" applyBorder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Fill="1" applyAlignment="1"/>
    <xf numFmtId="0" fontId="3" fillId="4" borderId="0" xfId="0" applyFont="1" applyFill="1" applyAlignment="1">
      <alignment horizontal="justify"/>
    </xf>
    <xf numFmtId="164" fontId="6" fillId="4" borderId="0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" fillId="0" borderId="0" xfId="0" applyFont="1" applyAlignment="1">
      <alignment horizontal="left" wrapText="1" indent="3"/>
    </xf>
    <xf numFmtId="164" fontId="6" fillId="0" borderId="1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justify" wrapText="1"/>
    </xf>
    <xf numFmtId="164" fontId="13" fillId="0" borderId="0" xfId="0" applyNumberFormat="1" applyFont="1" applyFill="1" applyBorder="1" applyAlignment="1">
      <alignment horizontal="right"/>
    </xf>
    <xf numFmtId="164" fontId="7" fillId="0" borderId="0" xfId="0" applyNumberFormat="1" applyFont="1" applyBorder="1"/>
    <xf numFmtId="164" fontId="7" fillId="0" borderId="0" xfId="0" applyNumberFormat="1" applyFont="1" applyFill="1" applyBorder="1"/>
    <xf numFmtId="164" fontId="7" fillId="0" borderId="0" xfId="0" applyNumberFormat="1" applyFont="1" applyFill="1"/>
    <xf numFmtId="164" fontId="2" fillId="0" borderId="0" xfId="0" applyNumberFormat="1" applyFont="1"/>
    <xf numFmtId="164" fontId="2" fillId="0" borderId="0" xfId="0" applyNumberFormat="1" applyFont="1" applyFill="1"/>
    <xf numFmtId="164" fontId="2" fillId="0" borderId="0" xfId="0" applyNumberFormat="1" applyFont="1" applyBorder="1"/>
    <xf numFmtId="0" fontId="6" fillId="0" borderId="0" xfId="0" applyFont="1" applyFill="1" applyAlignment="1">
      <alignment horizontal="justify"/>
    </xf>
    <xf numFmtId="3" fontId="7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justify"/>
    </xf>
    <xf numFmtId="0" fontId="14" fillId="3" borderId="0" xfId="0" applyFont="1" applyFill="1" applyAlignment="1">
      <alignment horizontal="justify"/>
    </xf>
    <xf numFmtId="44" fontId="14" fillId="3" borderId="0" xfId="3" applyFont="1" applyFill="1" applyBorder="1" applyAlignment="1">
      <alignment horizontal="right"/>
    </xf>
    <xf numFmtId="44" fontId="14" fillId="3" borderId="1" xfId="3" applyFont="1" applyFill="1" applyBorder="1" applyAlignment="1">
      <alignment horizontal="right"/>
    </xf>
    <xf numFmtId="164" fontId="15" fillId="0" borderId="0" xfId="0" applyNumberFormat="1" applyFont="1" applyFill="1" applyAlignment="1">
      <alignment horizontal="right"/>
    </xf>
    <xf numFmtId="0" fontId="16" fillId="0" borderId="0" xfId="0" applyFont="1"/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16" fillId="0" borderId="0" xfId="0" applyFont="1" applyFill="1"/>
    <xf numFmtId="49" fontId="15" fillId="0" borderId="0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right"/>
    </xf>
    <xf numFmtId="164" fontId="0" fillId="0" borderId="0" xfId="0" applyNumberFormat="1"/>
    <xf numFmtId="164" fontId="2" fillId="0" borderId="1" xfId="0" applyNumberFormat="1" applyFont="1" applyBorder="1"/>
    <xf numFmtId="0" fontId="3" fillId="4" borderId="0" xfId="0" applyFont="1" applyFill="1" applyAlignment="1">
      <alignment horizontal="left"/>
    </xf>
    <xf numFmtId="165" fontId="6" fillId="0" borderId="0" xfId="0" applyNumberFormat="1" applyFont="1" applyFill="1" applyAlignment="1">
      <alignment horizontal="left" wrapText="1" indent="1"/>
    </xf>
    <xf numFmtId="0" fontId="1" fillId="0" borderId="0" xfId="0" applyFont="1" applyFill="1" applyAlignment="1">
      <alignment horizontal="left" indent="3"/>
    </xf>
    <xf numFmtId="164" fontId="1" fillId="0" borderId="0" xfId="0" applyNumberFormat="1" applyFont="1" applyFill="1"/>
    <xf numFmtId="165" fontId="6" fillId="7" borderId="0" xfId="0" applyNumberFormat="1" applyFont="1" applyFill="1" applyAlignment="1">
      <alignment horizontal="left" wrapText="1" indent="1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Alignment="1">
      <alignment horizontal="left" wrapText="1" indent="1"/>
    </xf>
    <xf numFmtId="164" fontId="11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49" fontId="1" fillId="0" borderId="0" xfId="0" applyNumberFormat="1" applyFont="1" applyFill="1" applyBorder="1" applyAlignment="1">
      <alignment horizontal="center" wrapText="1"/>
    </xf>
    <xf numFmtId="164" fontId="18" fillId="0" borderId="0" xfId="0" applyNumberFormat="1" applyFont="1" applyFill="1" applyAlignment="1">
      <alignment horizontal="left" wrapText="1"/>
    </xf>
    <xf numFmtId="164" fontId="9" fillId="0" borderId="0" xfId="0" applyNumberFormat="1" applyFont="1" applyFill="1" applyAlignment="1">
      <alignment horizontal="right"/>
    </xf>
    <xf numFmtId="0" fontId="3" fillId="4" borderId="0" xfId="0" applyFont="1" applyFill="1" applyAlignment="1">
      <alignment horizontal="left" wrapText="1" indent="1"/>
    </xf>
    <xf numFmtId="44" fontId="6" fillId="4" borderId="0" xfId="2" applyNumberFormat="1" applyFont="1" applyFill="1" applyBorder="1" applyAlignment="1">
      <alignment horizontal="right"/>
    </xf>
    <xf numFmtId="44" fontId="6" fillId="4" borderId="1" xfId="2" applyNumberFormat="1" applyFont="1" applyFill="1" applyBorder="1" applyAlignment="1">
      <alignment horizontal="right"/>
    </xf>
    <xf numFmtId="0" fontId="2" fillId="0" borderId="0" xfId="0" applyFont="1" applyFill="1"/>
    <xf numFmtId="49" fontId="19" fillId="0" borderId="0" xfId="0" applyNumberFormat="1" applyFont="1" applyFill="1" applyBorder="1" applyAlignment="1">
      <alignment horizontal="center"/>
    </xf>
    <xf numFmtId="4" fontId="14" fillId="3" borderId="0" xfId="0" applyNumberFormat="1" applyFont="1" applyFill="1" applyBorder="1" applyAlignment="1">
      <alignment horizontal="right"/>
    </xf>
    <xf numFmtId="4" fontId="14" fillId="3" borderId="1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Alignment="1">
      <alignment horizontal="justify"/>
    </xf>
    <xf numFmtId="0" fontId="0" fillId="0" borderId="0" xfId="0" applyAlignment="1">
      <alignment horizontal="left" wrapText="1" indent="1"/>
    </xf>
    <xf numFmtId="0" fontId="1" fillId="0" borderId="0" xfId="0" applyFont="1" applyFill="1" applyBorder="1"/>
    <xf numFmtId="0" fontId="7" fillId="0" borderId="0" xfId="0" applyFont="1" applyFill="1" applyAlignment="1">
      <alignment horizontal="left" wrapText="1" indent="1"/>
    </xf>
    <xf numFmtId="0" fontId="6" fillId="7" borderId="0" xfId="0" applyFont="1" applyFill="1" applyAlignment="1">
      <alignment horizontal="justify"/>
    </xf>
    <xf numFmtId="164" fontId="20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/>
    <xf numFmtId="165" fontId="7" fillId="0" borderId="0" xfId="0" applyNumberFormat="1" applyFont="1" applyFill="1" applyAlignment="1">
      <alignment horizontal="left" indent="1"/>
    </xf>
    <xf numFmtId="0" fontId="7" fillId="0" borderId="0" xfId="0" applyFont="1" applyFill="1" applyAlignment="1">
      <alignment horizontal="left" wrapText="1" indent="2"/>
    </xf>
    <xf numFmtId="0" fontId="6" fillId="7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left" vertical="top" wrapText="1" indent="1"/>
    </xf>
    <xf numFmtId="0" fontId="7" fillId="0" borderId="0" xfId="0" applyFont="1" applyFill="1" applyAlignment="1">
      <alignment horizontal="center"/>
    </xf>
    <xf numFmtId="164" fontId="21" fillId="6" borderId="0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justify"/>
    </xf>
    <xf numFmtId="164" fontId="2" fillId="6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7" fillId="0" borderId="0" xfId="0" applyFont="1" applyFill="1" applyAlignment="1">
      <alignment horizontal="left" indent="1"/>
    </xf>
    <xf numFmtId="0" fontId="7" fillId="0" borderId="2" xfId="0" applyFont="1" applyFill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7" fillId="0" borderId="0" xfId="0" applyFont="1" applyAlignment="1">
      <alignment horizontal="left" indent="1"/>
    </xf>
    <xf numFmtId="164" fontId="6" fillId="0" borderId="1" xfId="0" applyNumberFormat="1" applyFont="1" applyBorder="1" applyAlignment="1">
      <alignment horizontal="right"/>
    </xf>
    <xf numFmtId="0" fontId="12" fillId="0" borderId="0" xfId="0" applyFont="1" applyFill="1" applyAlignment="1">
      <alignment horizontal="left" wrapText="1" indent="2"/>
    </xf>
    <xf numFmtId="164" fontId="7" fillId="0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 applyAlignment="1">
      <alignment horizontal="right"/>
    </xf>
    <xf numFmtId="164" fontId="11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4" fontId="21" fillId="6" borderId="0" xfId="0" applyNumberFormat="1" applyFont="1" applyFill="1" applyBorder="1"/>
    <xf numFmtId="164" fontId="20" fillId="6" borderId="0" xfId="0" applyNumberFormat="1" applyFont="1" applyFill="1" applyBorder="1" applyAlignment="1">
      <alignment horizontal="right"/>
    </xf>
    <xf numFmtId="0" fontId="7" fillId="0" borderId="3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2" fillId="7" borderId="0" xfId="0" applyFont="1" applyFill="1" applyAlignment="1">
      <alignment horizontal="left" wrapText="1" indent="1"/>
    </xf>
    <xf numFmtId="165" fontId="7" fillId="0" borderId="0" xfId="0" applyNumberFormat="1" applyFont="1" applyAlignment="1">
      <alignment horizontal="left" wrapText="1" indent="2"/>
    </xf>
    <xf numFmtId="0" fontId="22" fillId="4" borderId="0" xfId="0" applyFont="1" applyFill="1" applyAlignment="1">
      <alignment horizontal="left" wrapText="1" indent="1"/>
    </xf>
    <xf numFmtId="0" fontId="2" fillId="0" borderId="0" xfId="0" applyFont="1" applyFill="1" applyAlignment="1">
      <alignment horizontal="left" wrapText="1" indent="1"/>
    </xf>
    <xf numFmtId="4" fontId="14" fillId="0" borderId="0" xfId="0" applyNumberFormat="1" applyFont="1" applyFill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left" wrapText="1" indent="1"/>
    </xf>
    <xf numFmtId="164" fontId="11" fillId="0" borderId="0" xfId="0" applyNumberFormat="1" applyFont="1" applyFill="1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left" wrapText="1" indent="1"/>
    </xf>
    <xf numFmtId="165" fontId="6" fillId="7" borderId="0" xfId="0" applyNumberFormat="1" applyFont="1" applyFill="1" applyAlignment="1">
      <alignment wrapText="1"/>
    </xf>
    <xf numFmtId="165" fontId="7" fillId="0" borderId="0" xfId="0" applyNumberFormat="1" applyFont="1" applyFill="1" applyAlignment="1">
      <alignment wrapText="1"/>
    </xf>
    <xf numFmtId="164" fontId="6" fillId="0" borderId="0" xfId="0" applyNumberFormat="1" applyFont="1" applyAlignment="1">
      <alignment wrapText="1"/>
    </xf>
    <xf numFmtId="165" fontId="6" fillId="0" borderId="0" xfId="0" applyNumberFormat="1" applyFont="1" applyFill="1" applyBorder="1" applyAlignment="1"/>
    <xf numFmtId="165" fontId="6" fillId="0" borderId="0" xfId="0" applyNumberFormat="1" applyFont="1" applyFill="1" applyAlignment="1">
      <alignment wrapText="1"/>
    </xf>
    <xf numFmtId="0" fontId="6" fillId="0" borderId="0" xfId="0" applyFont="1"/>
    <xf numFmtId="164" fontId="6" fillId="7" borderId="0" xfId="0" applyNumberFormat="1" applyFont="1" applyFill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 applyAlignment="1"/>
    <xf numFmtId="49" fontId="6" fillId="4" borderId="5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7" fillId="0" borderId="0" xfId="0" applyFont="1" applyAlignment="1">
      <alignment horizontal="left" wrapText="1" indent="2"/>
    </xf>
    <xf numFmtId="0" fontId="23" fillId="0" borderId="0" xfId="0" applyFont="1" applyBorder="1"/>
    <xf numFmtId="164" fontId="0" fillId="0" borderId="0" xfId="0" applyNumberFormat="1" applyBorder="1"/>
    <xf numFmtId="164" fontId="0" fillId="0" borderId="0" xfId="0" applyNumberFormat="1" applyFill="1" applyBorder="1"/>
    <xf numFmtId="0" fontId="0" fillId="0" borderId="0" xfId="0" applyBorder="1"/>
    <xf numFmtId="0" fontId="0" fillId="0" borderId="0" xfId="0" applyFill="1" applyBorder="1"/>
    <xf numFmtId="0" fontId="24" fillId="9" borderId="6" xfId="0" applyFont="1" applyFill="1" applyBorder="1"/>
    <xf numFmtId="44" fontId="25" fillId="9" borderId="0" xfId="0" applyNumberFormat="1" applyFont="1" applyFill="1" applyBorder="1"/>
    <xf numFmtId="44" fontId="25" fillId="9" borderId="7" xfId="0" applyNumberFormat="1" applyFont="1" applyFill="1" applyBorder="1"/>
    <xf numFmtId="44" fontId="25" fillId="0" borderId="0" xfId="0" applyNumberFormat="1" applyFont="1" applyFill="1" applyBorder="1"/>
    <xf numFmtId="0" fontId="19" fillId="10" borderId="0" xfId="0" applyFont="1" applyFill="1"/>
    <xf numFmtId="43" fontId="19" fillId="10" borderId="0" xfId="0" applyNumberFormat="1" applyFont="1" applyFill="1"/>
    <xf numFmtId="43" fontId="19" fillId="0" borderId="0" xfId="0" applyNumberFormat="1" applyFont="1" applyFill="1"/>
    <xf numFmtId="0" fontId="19" fillId="0" borderId="0" xfId="0" applyFont="1"/>
    <xf numFmtId="44" fontId="19" fillId="0" borderId="0" xfId="0" applyNumberFormat="1" applyFont="1"/>
    <xf numFmtId="44" fontId="0" fillId="0" borderId="0" xfId="2" applyFont="1" applyFill="1"/>
    <xf numFmtId="43" fontId="26" fillId="0" borderId="0" xfId="1" applyFont="1"/>
    <xf numFmtId="164" fontId="7" fillId="11" borderId="0" xfId="0" applyNumberFormat="1" applyFont="1" applyFill="1" applyBorder="1" applyAlignment="1">
      <alignment horizontal="right"/>
    </xf>
    <xf numFmtId="0" fontId="0" fillId="0" borderId="0" xfId="0" applyFont="1"/>
    <xf numFmtId="0" fontId="0" fillId="0" borderId="1" xfId="0" applyFont="1" applyBorder="1"/>
    <xf numFmtId="0" fontId="7" fillId="0" borderId="0" xfId="0" applyFont="1" applyAlignment="1">
      <alignment horizontal="left" wrapText="1" indent="3"/>
    </xf>
    <xf numFmtId="165" fontId="7" fillId="0" borderId="0" xfId="0" applyNumberFormat="1" applyFont="1" applyAlignment="1"/>
    <xf numFmtId="0" fontId="7" fillId="0" borderId="0" xfId="0" applyFont="1" applyFill="1" applyAlignment="1">
      <alignment horizontal="left" indent="3"/>
    </xf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Alignment="1">
      <alignment horizontal="left" wrapText="1" indent="1"/>
    </xf>
    <xf numFmtId="164" fontId="28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 indent="4"/>
    </xf>
    <xf numFmtId="0" fontId="6" fillId="0" borderId="1" xfId="0" applyFont="1" applyFill="1" applyBorder="1" applyAlignment="1">
      <alignment horizontal="right"/>
    </xf>
    <xf numFmtId="164" fontId="2" fillId="0" borderId="1" xfId="0" applyNumberFormat="1" applyFont="1" applyFill="1" applyBorder="1"/>
    <xf numFmtId="49" fontId="7" fillId="11" borderId="0" xfId="0" applyNumberFormat="1" applyFont="1" applyFill="1" applyBorder="1" applyAlignment="1">
      <alignment horizontal="center"/>
    </xf>
    <xf numFmtId="0" fontId="0" fillId="11" borderId="0" xfId="0" applyFill="1"/>
    <xf numFmtId="164" fontId="2" fillId="0" borderId="1" xfId="0" applyNumberFormat="1" applyFont="1" applyBorder="1" applyAlignment="1">
      <alignment horizontal="right"/>
    </xf>
    <xf numFmtId="0" fontId="6" fillId="7" borderId="0" xfId="0" applyFont="1" applyFill="1" applyAlignment="1">
      <alignment horizontal="left"/>
    </xf>
    <xf numFmtId="164" fontId="6" fillId="0" borderId="1" xfId="0" applyNumberFormat="1" applyFont="1" applyFill="1" applyBorder="1"/>
    <xf numFmtId="164" fontId="21" fillId="6" borderId="1" xfId="0" applyNumberFormat="1" applyFont="1" applyFill="1" applyBorder="1" applyAlignment="1">
      <alignment horizontal="right"/>
    </xf>
    <xf numFmtId="164" fontId="21" fillId="6" borderId="1" xfId="0" applyNumberFormat="1" applyFont="1" applyFill="1" applyBorder="1"/>
    <xf numFmtId="0" fontId="7" fillId="0" borderId="0" xfId="0" applyFont="1" applyFill="1" applyAlignment="1">
      <alignment horizontal="left" wrapText="1" indent="3"/>
    </xf>
    <xf numFmtId="0" fontId="8" fillId="0" borderId="0" xfId="0" applyFont="1" applyAlignment="1">
      <alignment horizontal="left" indent="3"/>
    </xf>
    <xf numFmtId="164" fontId="7" fillId="0" borderId="1" xfId="0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26" fillId="0" borderId="0" xfId="0" applyFont="1" applyAlignment="1">
      <alignment wrapText="1"/>
    </xf>
    <xf numFmtId="166" fontId="2" fillId="0" borderId="0" xfId="1" applyNumberFormat="1" applyFont="1" applyAlignment="1">
      <alignment horizontal="center"/>
    </xf>
    <xf numFmtId="49" fontId="3" fillId="0" borderId="0" xfId="0" applyNumberFormat="1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49" fontId="5" fillId="0" borderId="0" xfId="0" applyNumberFormat="1" applyFont="1" applyFill="1" applyBorder="1" applyAlignment="1">
      <alignment horizontal="center" shrinkToFit="1"/>
    </xf>
    <xf numFmtId="164" fontId="15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wrapText="1"/>
    </xf>
    <xf numFmtId="164" fontId="31" fillId="0" borderId="0" xfId="0" applyNumberFormat="1" applyFont="1" applyFill="1" applyBorder="1" applyAlignment="1">
      <alignment horizontal="right"/>
    </xf>
    <xf numFmtId="49" fontId="31" fillId="0" borderId="0" xfId="0" applyNumberFormat="1" applyFont="1" applyFill="1" applyBorder="1" applyAlignment="1">
      <alignment horizontal="center"/>
    </xf>
    <xf numFmtId="164" fontId="32" fillId="0" borderId="0" xfId="0" applyNumberFormat="1" applyFont="1" applyFill="1" applyBorder="1" applyAlignment="1">
      <alignment horizontal="right"/>
    </xf>
    <xf numFmtId="4" fontId="26" fillId="12" borderId="0" xfId="0" applyNumberFormat="1" applyFont="1" applyFill="1"/>
    <xf numFmtId="9" fontId="7" fillId="0" borderId="0" xfId="4" applyFont="1" applyFill="1" applyBorder="1" applyAlignment="1">
      <alignment horizontal="center"/>
    </xf>
    <xf numFmtId="164" fontId="31" fillId="11" borderId="0" xfId="0" applyNumberFormat="1" applyFont="1" applyFill="1" applyBorder="1" applyAlignment="1">
      <alignment horizontal="right"/>
    </xf>
    <xf numFmtId="164" fontId="3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Border="1"/>
    <xf numFmtId="164" fontId="2" fillId="0" borderId="0" xfId="0" applyNumberFormat="1" applyFont="1" applyBorder="1" applyAlignment="1">
      <alignment horizontal="right"/>
    </xf>
    <xf numFmtId="0" fontId="0" fillId="0" borderId="0" xfId="0" applyFont="1" applyBorder="1"/>
    <xf numFmtId="2" fontId="1" fillId="0" borderId="0" xfId="0" applyNumberFormat="1" applyFont="1" applyFill="1" applyBorder="1" applyAlignment="1">
      <alignment horizontal="left"/>
    </xf>
    <xf numFmtId="164" fontId="8" fillId="0" borderId="0" xfId="0" applyNumberFormat="1" applyFont="1"/>
    <xf numFmtId="165" fontId="7" fillId="0" borderId="0" xfId="0" applyNumberFormat="1" applyFont="1" applyFill="1" applyAlignment="1">
      <alignment horizontal="left" wrapText="1" indent="1"/>
    </xf>
    <xf numFmtId="0" fontId="7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3"/>
    </xf>
    <xf numFmtId="43" fontId="0" fillId="0" borderId="0" xfId="1" applyFont="1" applyFill="1"/>
    <xf numFmtId="0" fontId="0" fillId="0" borderId="0" xfId="0" applyFont="1" applyFill="1"/>
    <xf numFmtId="0" fontId="6" fillId="0" borderId="0" xfId="0" applyFont="1" applyAlignment="1">
      <alignment horizontal="left" indent="1"/>
    </xf>
    <xf numFmtId="164" fontId="7" fillId="0" borderId="1" xfId="0" applyNumberFormat="1" applyFont="1" applyFill="1" applyBorder="1"/>
    <xf numFmtId="164" fontId="0" fillId="0" borderId="0" xfId="0" applyNumberFormat="1" applyFont="1"/>
    <xf numFmtId="0" fontId="31" fillId="0" borderId="0" xfId="0" applyFont="1" applyAlignment="1">
      <alignment horizontal="left" wrapText="1" indent="1"/>
    </xf>
    <xf numFmtId="164" fontId="31" fillId="0" borderId="0" xfId="0" applyNumberFormat="1" applyFont="1" applyFill="1" applyAlignment="1">
      <alignment horizontal="right"/>
    </xf>
    <xf numFmtId="0" fontId="0" fillId="0" borderId="0" xfId="0" applyFont="1" applyFill="1" applyBorder="1" applyAlignment="1">
      <alignment horizontal="center" shrinkToFit="1"/>
    </xf>
    <xf numFmtId="164" fontId="0" fillId="0" borderId="0" xfId="0" applyNumberFormat="1" applyFont="1" applyFill="1"/>
    <xf numFmtId="0" fontId="0" fillId="0" borderId="0" xfId="0" applyFont="1" applyFill="1" applyBorder="1"/>
    <xf numFmtId="164" fontId="0" fillId="0" borderId="0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Border="1"/>
    <xf numFmtId="4" fontId="25" fillId="0" borderId="0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center" shrinkToFit="1"/>
    </xf>
    <xf numFmtId="4" fontId="25" fillId="0" borderId="0" xfId="0" applyNumberFormat="1" applyFont="1" applyFill="1" applyAlignment="1">
      <alignment horizontal="righ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shrinkToFit="1"/>
    </xf>
    <xf numFmtId="44" fontId="2" fillId="0" borderId="0" xfId="2" applyFont="1" applyAlignment="1">
      <alignment horizontal="center"/>
    </xf>
    <xf numFmtId="44" fontId="24" fillId="0" borderId="0" xfId="0" applyNumberFormat="1" applyFont="1" applyFill="1" applyBorder="1" applyAlignment="1">
      <alignment horizontal="center"/>
    </xf>
    <xf numFmtId="49" fontId="6" fillId="0" borderId="0" xfId="0" applyNumberFormat="1" applyFont="1" applyAlignment="1">
      <alignment shrinkToFit="1"/>
    </xf>
    <xf numFmtId="49" fontId="6" fillId="0" borderId="0" xfId="0" applyNumberFormat="1" applyFont="1" applyFill="1" applyAlignment="1">
      <alignment shrinkToFit="1"/>
    </xf>
    <xf numFmtId="10" fontId="7" fillId="12" borderId="0" xfId="4" applyNumberFormat="1" applyFont="1" applyFill="1" applyBorder="1" applyAlignment="1">
      <alignment horizontal="center"/>
    </xf>
    <xf numFmtId="9" fontId="0" fillId="0" borderId="0" xfId="4" applyFont="1"/>
    <xf numFmtId="0" fontId="2" fillId="13" borderId="0" xfId="0" applyFont="1" applyFill="1" applyAlignment="1">
      <alignment wrapText="1"/>
    </xf>
    <xf numFmtId="166" fontId="2" fillId="13" borderId="0" xfId="1" applyNumberFormat="1" applyFont="1" applyFill="1" applyAlignment="1">
      <alignment horizontal="center"/>
    </xf>
    <xf numFmtId="44" fontId="2" fillId="13" borderId="0" xfId="2" applyFont="1" applyFill="1" applyAlignment="1">
      <alignment horizontal="center"/>
    </xf>
    <xf numFmtId="0" fontId="0" fillId="13" borderId="0" xfId="0" applyFont="1" applyFill="1" applyAlignment="1">
      <alignment wrapText="1"/>
    </xf>
    <xf numFmtId="43" fontId="0" fillId="13" borderId="0" xfId="1" applyFont="1" applyFill="1"/>
    <xf numFmtId="43" fontId="0" fillId="13" borderId="0" xfId="1" applyFont="1" applyFill="1" applyBorder="1"/>
    <xf numFmtId="0" fontId="26" fillId="13" borderId="0" xfId="0" applyFont="1" applyFill="1" applyAlignment="1">
      <alignment wrapText="1"/>
    </xf>
    <xf numFmtId="43" fontId="26" fillId="13" borderId="0" xfId="1" applyFont="1" applyFill="1"/>
    <xf numFmtId="44" fontId="0" fillId="14" borderId="0" xfId="0" applyNumberFormat="1" applyFill="1"/>
    <xf numFmtId="0" fontId="0" fillId="14" borderId="0" xfId="0" applyFill="1"/>
    <xf numFmtId="49" fontId="6" fillId="14" borderId="0" xfId="0" applyNumberFormat="1" applyFont="1" applyFill="1" applyAlignment="1">
      <alignment shrinkToFit="1"/>
    </xf>
    <xf numFmtId="49" fontId="3" fillId="14" borderId="0" xfId="0" applyNumberFormat="1" applyFont="1" applyFill="1" applyAlignment="1">
      <alignment horizontal="center" shrinkToFit="1"/>
    </xf>
    <xf numFmtId="44" fontId="24" fillId="14" borderId="0" xfId="0" applyNumberFormat="1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14" fillId="15" borderId="0" xfId="0" applyFont="1" applyFill="1" applyAlignment="1"/>
    <xf numFmtId="49" fontId="5" fillId="15" borderId="0" xfId="0" applyNumberFormat="1" applyFont="1" applyFill="1" applyAlignment="1">
      <alignment horizontal="center" shrinkToFit="1"/>
    </xf>
    <xf numFmtId="49" fontId="5" fillId="14" borderId="0" xfId="0" applyNumberFormat="1" applyFont="1" applyFill="1" applyAlignment="1">
      <alignment horizontal="center" shrinkToFit="1"/>
    </xf>
    <xf numFmtId="0" fontId="0" fillId="14" borderId="0" xfId="0" applyFill="1" applyAlignment="1">
      <alignment shrinkToFit="1"/>
    </xf>
    <xf numFmtId="0" fontId="0" fillId="14" borderId="0" xfId="0" applyFill="1" applyAlignment="1">
      <alignment horizontal="center" shrinkToFit="1"/>
    </xf>
    <xf numFmtId="0" fontId="0" fillId="14" borderId="0" xfId="0" applyFont="1" applyFill="1" applyBorder="1" applyAlignment="1">
      <alignment horizontal="center" shrinkToFit="1"/>
    </xf>
    <xf numFmtId="0" fontId="0" fillId="14" borderId="0" xfId="0" applyFill="1" applyBorder="1" applyAlignment="1">
      <alignment horizontal="center" shrinkToFit="1"/>
    </xf>
    <xf numFmtId="0" fontId="6" fillId="16" borderId="0" xfId="0" applyFont="1" applyFill="1" applyAlignment="1">
      <alignment horizontal="justify"/>
    </xf>
    <xf numFmtId="0" fontId="7" fillId="14" borderId="0" xfId="0" applyFont="1" applyFill="1" applyAlignment="1">
      <alignment horizontal="justify" wrapText="1"/>
    </xf>
    <xf numFmtId="164" fontId="7" fillId="14" borderId="0" xfId="0" applyNumberFormat="1" applyFont="1" applyFill="1" applyBorder="1" applyAlignment="1">
      <alignment horizontal="right"/>
    </xf>
    <xf numFmtId="0" fontId="7" fillId="14" borderId="0" xfId="0" applyFont="1" applyFill="1" applyAlignment="1">
      <alignment shrinkToFit="1"/>
    </xf>
    <xf numFmtId="0" fontId="7" fillId="14" borderId="0" xfId="0" applyFont="1" applyFill="1" applyAlignment="1">
      <alignment horizontal="justify"/>
    </xf>
    <xf numFmtId="0" fontId="8" fillId="14" borderId="0" xfId="0" applyFont="1" applyFill="1"/>
    <xf numFmtId="0" fontId="7" fillId="14" borderId="0" xfId="0" applyFont="1" applyFill="1"/>
    <xf numFmtId="164" fontId="7" fillId="14" borderId="0" xfId="0" applyNumberFormat="1" applyFont="1" applyFill="1" applyAlignment="1">
      <alignment horizontal="right"/>
    </xf>
    <xf numFmtId="0" fontId="7" fillId="14" borderId="0" xfId="0" applyFont="1" applyFill="1" applyAlignment="1">
      <alignment horizontal="left" wrapText="1" indent="1"/>
    </xf>
    <xf numFmtId="0" fontId="2" fillId="14" borderId="0" xfId="0" applyFont="1" applyFill="1"/>
    <xf numFmtId="164" fontId="0" fillId="14" borderId="0" xfId="0" applyNumberFormat="1" applyFill="1"/>
    <xf numFmtId="164" fontId="0" fillId="14" borderId="0" xfId="0" applyNumberFormat="1" applyFont="1" applyFill="1"/>
    <xf numFmtId="0" fontId="2" fillId="17" borderId="0" xfId="0" applyFont="1" applyFill="1" applyAlignment="1">
      <alignment horizontal="justify"/>
    </xf>
    <xf numFmtId="164" fontId="2" fillId="17" borderId="0" xfId="0" applyNumberFormat="1" applyFont="1" applyFill="1" applyBorder="1"/>
    <xf numFmtId="0" fontId="0" fillId="14" borderId="0" xfId="0" applyFont="1" applyFill="1"/>
    <xf numFmtId="164" fontId="2" fillId="17" borderId="1" xfId="0" applyNumberFormat="1" applyFont="1" applyFill="1" applyBorder="1"/>
    <xf numFmtId="164" fontId="2" fillId="14" borderId="0" xfId="0" applyNumberFormat="1" applyFont="1" applyFill="1" applyBorder="1"/>
    <xf numFmtId="0" fontId="6" fillId="14" borderId="0" xfId="0" applyFont="1" applyFill="1" applyAlignment="1">
      <alignment horizontal="justify" wrapText="1"/>
    </xf>
    <xf numFmtId="164" fontId="6" fillId="14" borderId="0" xfId="0" applyNumberFormat="1" applyFont="1" applyFill="1" applyAlignment="1">
      <alignment horizontal="right"/>
    </xf>
    <xf numFmtId="164" fontId="6" fillId="14" borderId="1" xfId="0" applyNumberFormat="1" applyFont="1" applyFill="1" applyBorder="1" applyAlignment="1">
      <alignment horizontal="right"/>
    </xf>
    <xf numFmtId="164" fontId="6" fillId="14" borderId="0" xfId="0" applyNumberFormat="1" applyFont="1" applyFill="1" applyBorder="1" applyAlignment="1">
      <alignment horizontal="right"/>
    </xf>
    <xf numFmtId="0" fontId="7" fillId="14" borderId="0" xfId="0" applyFont="1" applyFill="1" applyAlignment="1">
      <alignment horizontal="left" indent="3"/>
    </xf>
    <xf numFmtId="164" fontId="10" fillId="14" borderId="0" xfId="0" applyNumberFormat="1" applyFont="1" applyFill="1" applyBorder="1" applyAlignment="1">
      <alignment horizontal="right"/>
    </xf>
    <xf numFmtId="164" fontId="7" fillId="14" borderId="1" xfId="0" applyNumberFormat="1" applyFont="1" applyFill="1" applyBorder="1" applyAlignment="1">
      <alignment horizontal="right"/>
    </xf>
    <xf numFmtId="164" fontId="6" fillId="17" borderId="0" xfId="0" applyNumberFormat="1" applyFont="1" applyFill="1" applyBorder="1" applyAlignment="1">
      <alignment horizontal="right"/>
    </xf>
    <xf numFmtId="164" fontId="6" fillId="17" borderId="1" xfId="0" applyNumberFormat="1" applyFont="1" applyFill="1" applyBorder="1" applyAlignment="1">
      <alignment horizontal="right"/>
    </xf>
    <xf numFmtId="165" fontId="7" fillId="14" borderId="0" xfId="0" applyNumberFormat="1" applyFont="1" applyFill="1" applyAlignment="1">
      <alignment wrapText="1"/>
    </xf>
    <xf numFmtId="165" fontId="7" fillId="14" borderId="0" xfId="0" applyNumberFormat="1" applyFont="1" applyFill="1" applyAlignment="1"/>
    <xf numFmtId="0" fontId="31" fillId="14" borderId="0" xfId="0" applyFont="1" applyFill="1" applyAlignment="1">
      <alignment horizontal="left" indent="3"/>
    </xf>
    <xf numFmtId="164" fontId="31" fillId="14" borderId="0" xfId="0" applyNumberFormat="1" applyFont="1" applyFill="1" applyAlignment="1">
      <alignment horizontal="right"/>
    </xf>
    <xf numFmtId="164" fontId="32" fillId="14" borderId="0" xfId="0" applyNumberFormat="1" applyFont="1" applyFill="1" applyBorder="1" applyAlignment="1">
      <alignment horizontal="right"/>
    </xf>
    <xf numFmtId="164" fontId="11" fillId="14" borderId="0" xfId="0" applyNumberFormat="1" applyFont="1" applyFill="1" applyBorder="1" applyAlignment="1">
      <alignment horizontal="right"/>
    </xf>
    <xf numFmtId="0" fontId="1" fillId="14" borderId="0" xfId="0" applyFont="1" applyFill="1"/>
    <xf numFmtId="0" fontId="3" fillId="18" borderId="0" xfId="0" applyFont="1" applyFill="1" applyAlignment="1">
      <alignment horizontal="justify"/>
    </xf>
    <xf numFmtId="164" fontId="6" fillId="18" borderId="0" xfId="0" applyNumberFormat="1" applyFont="1" applyFill="1" applyBorder="1" applyAlignment="1">
      <alignment horizontal="right"/>
    </xf>
    <xf numFmtId="164" fontId="6" fillId="18" borderId="1" xfId="0" applyNumberFormat="1" applyFont="1" applyFill="1" applyBorder="1" applyAlignment="1">
      <alignment horizontal="right"/>
    </xf>
    <xf numFmtId="10" fontId="7" fillId="14" borderId="0" xfId="4" applyNumberFormat="1" applyFont="1" applyFill="1" applyBorder="1" applyAlignment="1">
      <alignment horizontal="right"/>
    </xf>
    <xf numFmtId="10" fontId="0" fillId="14" borderId="0" xfId="4" applyNumberFormat="1" applyFont="1" applyFill="1"/>
    <xf numFmtId="49" fontId="3" fillId="18" borderId="0" xfId="0" applyNumberFormat="1" applyFont="1" applyFill="1" applyAlignment="1">
      <alignment shrinkToFit="1"/>
    </xf>
    <xf numFmtId="164" fontId="7" fillId="18" borderId="0" xfId="0" applyNumberFormat="1" applyFont="1" applyFill="1" applyAlignment="1">
      <alignment horizontal="right"/>
    </xf>
    <xf numFmtId="49" fontId="3" fillId="14" borderId="0" xfId="0" applyNumberFormat="1" applyFont="1" applyFill="1" applyBorder="1" applyAlignment="1">
      <alignment horizontal="center" shrinkToFit="1"/>
    </xf>
    <xf numFmtId="0" fontId="0" fillId="14" borderId="0" xfId="0" applyFont="1" applyFill="1" applyBorder="1"/>
    <xf numFmtId="0" fontId="0" fillId="14" borderId="0" xfId="0" applyFill="1" applyBorder="1"/>
    <xf numFmtId="0" fontId="3" fillId="14" borderId="0" xfId="0" applyFont="1" applyFill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7" fillId="14" borderId="0" xfId="0" applyFont="1" applyFill="1" applyAlignment="1">
      <alignment horizontal="left" wrapText="1" indent="3"/>
    </xf>
    <xf numFmtId="164" fontId="7" fillId="19" borderId="0" xfId="0" applyNumberFormat="1" applyFont="1" applyFill="1" applyBorder="1" applyAlignment="1">
      <alignment horizontal="right"/>
    </xf>
    <xf numFmtId="164" fontId="31" fillId="19" borderId="0" xfId="0" applyNumberFormat="1" applyFont="1" applyFill="1" applyBorder="1" applyAlignment="1">
      <alignment horizontal="right"/>
    </xf>
    <xf numFmtId="164" fontId="31" fillId="14" borderId="0" xfId="0" applyNumberFormat="1" applyFont="1" applyFill="1" applyBorder="1" applyAlignment="1">
      <alignment horizontal="right"/>
    </xf>
    <xf numFmtId="0" fontId="2" fillId="17" borderId="0" xfId="0" applyFont="1" applyFill="1" applyAlignment="1">
      <alignment horizontal="justify" wrapText="1"/>
    </xf>
    <xf numFmtId="164" fontId="13" fillId="14" borderId="0" xfId="0" applyNumberFormat="1" applyFont="1" applyFill="1" applyBorder="1" applyAlignment="1">
      <alignment horizontal="right"/>
    </xf>
    <xf numFmtId="0" fontId="1" fillId="14" borderId="0" xfId="0" applyFont="1" applyFill="1" applyAlignment="1">
      <alignment horizontal="left" wrapText="1" indent="3"/>
    </xf>
    <xf numFmtId="0" fontId="0" fillId="18" borderId="0" xfId="0" applyFill="1" applyAlignment="1">
      <alignment shrinkToFit="1"/>
    </xf>
    <xf numFmtId="164" fontId="6" fillId="18" borderId="0" xfId="0" applyNumberFormat="1" applyFont="1" applyFill="1" applyAlignment="1">
      <alignment horizontal="right"/>
    </xf>
    <xf numFmtId="164" fontId="7" fillId="14" borderId="0" xfId="0" applyNumberFormat="1" applyFont="1" applyFill="1" applyBorder="1"/>
    <xf numFmtId="164" fontId="7" fillId="14" borderId="0" xfId="0" applyNumberFormat="1" applyFont="1" applyFill="1"/>
    <xf numFmtId="164" fontId="2" fillId="14" borderId="0" xfId="0" applyNumberFormat="1" applyFont="1" applyFill="1"/>
    <xf numFmtId="0" fontId="3" fillId="14" borderId="0" xfId="0" applyFont="1" applyFill="1" applyAlignment="1">
      <alignment horizontal="justify"/>
    </xf>
    <xf numFmtId="0" fontId="14" fillId="15" borderId="0" xfId="0" applyFont="1" applyFill="1" applyAlignment="1">
      <alignment horizontal="justify"/>
    </xf>
    <xf numFmtId="44" fontId="14" fillId="15" borderId="0" xfId="3" applyFont="1" applyFill="1" applyBorder="1" applyAlignment="1">
      <alignment horizontal="right"/>
    </xf>
    <xf numFmtId="44" fontId="14" fillId="15" borderId="1" xfId="3" applyFont="1" applyFill="1" applyBorder="1" applyAlignment="1">
      <alignment horizontal="right"/>
    </xf>
    <xf numFmtId="164" fontId="15" fillId="14" borderId="0" xfId="0" applyNumberFormat="1" applyFont="1" applyFill="1" applyAlignment="1">
      <alignment horizontal="right"/>
    </xf>
    <xf numFmtId="164" fontId="15" fillId="14" borderId="0" xfId="0" applyNumberFormat="1" applyFont="1" applyFill="1" applyBorder="1" applyAlignment="1">
      <alignment horizontal="right"/>
    </xf>
    <xf numFmtId="0" fontId="25" fillId="15" borderId="0" xfId="0" applyFont="1" applyFill="1" applyAlignment="1"/>
    <xf numFmtId="0" fontId="16" fillId="14" borderId="0" xfId="0" applyFont="1" applyFill="1"/>
    <xf numFmtId="49" fontId="3" fillId="18" borderId="0" xfId="0" applyNumberFormat="1" applyFont="1" applyFill="1" applyAlignment="1">
      <alignment horizontal="center" shrinkToFit="1"/>
    </xf>
    <xf numFmtId="49" fontId="3" fillId="18" borderId="0" xfId="0" applyNumberFormat="1" applyFont="1" applyFill="1" applyBorder="1" applyAlignment="1">
      <alignment horizontal="center" shrinkToFit="1"/>
    </xf>
    <xf numFmtId="44" fontId="14" fillId="14" borderId="0" xfId="3" applyFont="1" applyFill="1" applyBorder="1" applyAlignment="1">
      <alignment horizontal="right"/>
    </xf>
    <xf numFmtId="164" fontId="7" fillId="14" borderId="0" xfId="0" applyNumberFormat="1" applyFont="1" applyFill="1" applyBorder="1" applyAlignment="1">
      <alignment horizontal="center"/>
    </xf>
    <xf numFmtId="164" fontId="7" fillId="14" borderId="0" xfId="0" applyNumberFormat="1" applyFont="1" applyFill="1" applyAlignment="1">
      <alignment horizontal="center"/>
    </xf>
    <xf numFmtId="164" fontId="2" fillId="14" borderId="1" xfId="0" applyNumberFormat="1" applyFont="1" applyFill="1" applyBorder="1"/>
    <xf numFmtId="164" fontId="0" fillId="14" borderId="0" xfId="0" applyNumberFormat="1" applyFont="1" applyFill="1" applyBorder="1"/>
    <xf numFmtId="164" fontId="0" fillId="14" borderId="0" xfId="0" applyNumberFormat="1" applyFill="1" applyBorder="1"/>
    <xf numFmtId="0" fontId="3" fillId="18" borderId="0" xfId="0" applyFont="1" applyFill="1" applyAlignment="1">
      <alignment horizontal="left"/>
    </xf>
    <xf numFmtId="165" fontId="7" fillId="14" borderId="0" xfId="0" applyNumberFormat="1" applyFont="1" applyFill="1" applyAlignment="1">
      <alignment horizontal="left" wrapText="1" indent="1"/>
    </xf>
    <xf numFmtId="164" fontId="1" fillId="14" borderId="0" xfId="0" applyNumberFormat="1" applyFont="1" applyFill="1"/>
    <xf numFmtId="164" fontId="0" fillId="14" borderId="1" xfId="0" applyNumberFormat="1" applyFont="1" applyFill="1" applyBorder="1"/>
    <xf numFmtId="164" fontId="1" fillId="14" borderId="0" xfId="0" applyNumberFormat="1" applyFont="1" applyFill="1" applyBorder="1"/>
    <xf numFmtId="165" fontId="6" fillId="20" borderId="0" xfId="0" applyNumberFormat="1" applyFont="1" applyFill="1" applyAlignment="1">
      <alignment horizontal="left" wrapText="1" indent="1"/>
    </xf>
    <xf numFmtId="165" fontId="27" fillId="14" borderId="0" xfId="0" applyNumberFormat="1" applyFont="1" applyFill="1" applyAlignment="1">
      <alignment horizontal="left" wrapText="1" indent="1"/>
    </xf>
    <xf numFmtId="164" fontId="28" fillId="14" borderId="0" xfId="0" applyNumberFormat="1" applyFont="1" applyFill="1" applyBorder="1" applyAlignment="1">
      <alignment horizontal="right"/>
    </xf>
    <xf numFmtId="0" fontId="6" fillId="14" borderId="1" xfId="0" applyFont="1" applyFill="1" applyBorder="1" applyAlignment="1">
      <alignment horizontal="right"/>
    </xf>
    <xf numFmtId="0" fontId="6" fillId="14" borderId="0" xfId="0" applyFont="1" applyFill="1" applyBorder="1" applyAlignment="1">
      <alignment horizontal="right"/>
    </xf>
    <xf numFmtId="164" fontId="27" fillId="14" borderId="0" xfId="0" applyNumberFormat="1" applyFont="1" applyFill="1" applyAlignment="1">
      <alignment horizontal="right"/>
    </xf>
    <xf numFmtId="0" fontId="6" fillId="14" borderId="0" xfId="0" applyFont="1" applyFill="1" applyAlignment="1">
      <alignment horizontal="right"/>
    </xf>
    <xf numFmtId="0" fontId="0" fillId="14" borderId="1" xfId="0" applyFont="1" applyFill="1" applyBorder="1"/>
    <xf numFmtId="0" fontId="1" fillId="14" borderId="0" xfId="0" applyFont="1" applyFill="1" applyBorder="1"/>
    <xf numFmtId="164" fontId="11" fillId="14" borderId="0" xfId="0" applyNumberFormat="1" applyFont="1" applyFill="1" applyAlignment="1">
      <alignment horizontal="right"/>
    </xf>
    <xf numFmtId="164" fontId="17" fillId="14" borderId="0" xfId="0" applyNumberFormat="1" applyFont="1" applyFill="1" applyAlignment="1">
      <alignment horizontal="right"/>
    </xf>
    <xf numFmtId="0" fontId="7" fillId="14" borderId="0" xfId="0" applyFont="1" applyFill="1" applyAlignment="1">
      <alignment horizontal="left" indent="1"/>
    </xf>
    <xf numFmtId="165" fontId="6" fillId="14" borderId="0" xfId="0" applyNumberFormat="1" applyFont="1" applyFill="1" applyAlignment="1">
      <alignment horizontal="left" wrapText="1" indent="1"/>
    </xf>
    <xf numFmtId="164" fontId="18" fillId="14" borderId="0" xfId="0" applyNumberFormat="1" applyFont="1" applyFill="1" applyAlignment="1">
      <alignment horizontal="left" wrapText="1"/>
    </xf>
    <xf numFmtId="164" fontId="9" fillId="14" borderId="0" xfId="0" applyNumberFormat="1" applyFont="1" applyFill="1" applyAlignment="1">
      <alignment horizontal="right"/>
    </xf>
    <xf numFmtId="0" fontId="7" fillId="14" borderId="0" xfId="0" applyFont="1" applyFill="1" applyAlignment="1">
      <alignment horizontal="left" indent="4"/>
    </xf>
    <xf numFmtId="0" fontId="7" fillId="14" borderId="0" xfId="0" applyFont="1" applyFill="1" applyAlignment="1">
      <alignment horizontal="left" wrapText="1" indent="2"/>
    </xf>
    <xf numFmtId="0" fontId="3" fillId="18" borderId="0" xfId="0" applyFont="1" applyFill="1" applyAlignment="1">
      <alignment horizontal="left" wrapText="1" indent="1"/>
    </xf>
    <xf numFmtId="44" fontId="6" fillId="18" borderId="0" xfId="2" applyNumberFormat="1" applyFont="1" applyFill="1" applyBorder="1" applyAlignment="1">
      <alignment horizontal="right"/>
    </xf>
    <xf numFmtId="44" fontId="6" fillId="18" borderId="1" xfId="2" applyNumberFormat="1" applyFont="1" applyFill="1" applyBorder="1" applyAlignment="1">
      <alignment horizontal="right"/>
    </xf>
    <xf numFmtId="0" fontId="1" fillId="14" borderId="0" xfId="0" applyFont="1" applyFill="1" applyAlignment="1">
      <alignment horizontal="left" indent="3"/>
    </xf>
    <xf numFmtId="4" fontId="14" fillId="15" borderId="0" xfId="0" applyNumberFormat="1" applyFont="1" applyFill="1" applyBorder="1" applyAlignment="1">
      <alignment horizontal="right"/>
    </xf>
    <xf numFmtId="4" fontId="14" fillId="15" borderId="1" xfId="0" applyNumberFormat="1" applyFont="1" applyFill="1" applyBorder="1" applyAlignment="1">
      <alignment horizontal="right"/>
    </xf>
    <xf numFmtId="0" fontId="14" fillId="14" borderId="0" xfId="0" applyFont="1" applyFill="1" applyAlignment="1">
      <alignment horizontal="justify"/>
    </xf>
    <xf numFmtId="4" fontId="14" fillId="14" borderId="0" xfId="0" applyNumberFormat="1" applyFont="1" applyFill="1" applyBorder="1" applyAlignment="1">
      <alignment horizontal="right"/>
    </xf>
    <xf numFmtId="49" fontId="5" fillId="14" borderId="0" xfId="0" applyNumberFormat="1" applyFont="1" applyFill="1" applyBorder="1" applyAlignment="1">
      <alignment horizontal="center" shrinkToFit="1"/>
    </xf>
    <xf numFmtId="0" fontId="6" fillId="14" borderId="0" xfId="0" applyFont="1" applyFill="1" applyAlignment="1">
      <alignment horizontal="justify"/>
    </xf>
    <xf numFmtId="0" fontId="0" fillId="14" borderId="0" xfId="0" applyFill="1" applyAlignment="1">
      <alignment horizontal="left" wrapText="1" indent="1"/>
    </xf>
    <xf numFmtId="0" fontId="0" fillId="18" borderId="0" xfId="0" applyFill="1"/>
    <xf numFmtId="0" fontId="0" fillId="18" borderId="0" xfId="0" applyFont="1" applyFill="1" applyBorder="1"/>
    <xf numFmtId="0" fontId="0" fillId="18" borderId="0" xfId="0" applyFill="1" applyBorder="1"/>
    <xf numFmtId="0" fontId="6" fillId="20" borderId="0" xfId="0" applyFont="1" applyFill="1" applyAlignment="1">
      <alignment horizontal="justify"/>
    </xf>
    <xf numFmtId="164" fontId="20" fillId="14" borderId="0" xfId="0" applyNumberFormat="1" applyFont="1" applyFill="1" applyBorder="1" applyAlignment="1">
      <alignment horizontal="right"/>
    </xf>
    <xf numFmtId="165" fontId="7" fillId="14" borderId="0" xfId="0" applyNumberFormat="1" applyFont="1" applyFill="1" applyAlignment="1">
      <alignment horizontal="left" indent="1"/>
    </xf>
    <xf numFmtId="0" fontId="6" fillId="20" borderId="0" xfId="0" applyFont="1" applyFill="1" applyAlignment="1">
      <alignment horizontal="left" wrapText="1"/>
    </xf>
    <xf numFmtId="0" fontId="0" fillId="14" borderId="0" xfId="0" applyFill="1" applyAlignment="1">
      <alignment wrapText="1"/>
    </xf>
    <xf numFmtId="0" fontId="7" fillId="14" borderId="0" xfId="0" applyFont="1" applyFill="1" applyBorder="1" applyAlignment="1">
      <alignment horizontal="center"/>
    </xf>
    <xf numFmtId="0" fontId="7" fillId="14" borderId="0" xfId="0" applyFont="1" applyFill="1" applyAlignment="1">
      <alignment horizontal="left" vertical="top" wrapText="1" indent="1"/>
    </xf>
    <xf numFmtId="0" fontId="7" fillId="14" borderId="0" xfId="0" applyFont="1" applyFill="1" applyAlignment="1">
      <alignment horizontal="center"/>
    </xf>
    <xf numFmtId="164" fontId="21" fillId="17" borderId="0" xfId="0" applyNumberFormat="1" applyFont="1" applyFill="1" applyBorder="1" applyAlignment="1">
      <alignment horizontal="right"/>
    </xf>
    <xf numFmtId="164" fontId="21" fillId="17" borderId="1" xfId="0" applyNumberFormat="1" applyFont="1" applyFill="1" applyBorder="1" applyAlignment="1">
      <alignment horizontal="right"/>
    </xf>
    <xf numFmtId="164" fontId="2" fillId="17" borderId="0" xfId="0" applyNumberFormat="1" applyFont="1" applyFill="1" applyBorder="1" applyAlignment="1">
      <alignment horizontal="right"/>
    </xf>
    <xf numFmtId="164" fontId="2" fillId="17" borderId="1" xfId="0" applyNumberFormat="1" applyFont="1" applyFill="1" applyBorder="1" applyAlignment="1">
      <alignment horizontal="right"/>
    </xf>
    <xf numFmtId="0" fontId="0" fillId="19" borderId="0" xfId="0" applyFill="1"/>
    <xf numFmtId="164" fontId="21" fillId="14" borderId="0" xfId="0" applyNumberFormat="1" applyFont="1" applyFill="1" applyBorder="1" applyAlignment="1">
      <alignment horizontal="right"/>
    </xf>
    <xf numFmtId="164" fontId="2" fillId="14" borderId="0" xfId="0" applyNumberFormat="1" applyFont="1" applyFill="1" applyBorder="1" applyAlignment="1">
      <alignment horizontal="right"/>
    </xf>
    <xf numFmtId="0" fontId="7" fillId="14" borderId="2" xfId="0" applyFont="1" applyFill="1" applyBorder="1" applyAlignment="1">
      <alignment horizontal="left" indent="1"/>
    </xf>
    <xf numFmtId="164" fontId="2" fillId="14" borderId="1" xfId="0" applyNumberFormat="1" applyFont="1" applyFill="1" applyBorder="1" applyAlignment="1">
      <alignment horizontal="right"/>
    </xf>
    <xf numFmtId="0" fontId="7" fillId="14" borderId="0" xfId="0" applyFont="1" applyFill="1" applyAlignment="1">
      <alignment horizontal="left" indent="2"/>
    </xf>
    <xf numFmtId="164" fontId="6" fillId="14" borderId="0" xfId="0" applyNumberFormat="1" applyFont="1" applyFill="1" applyBorder="1"/>
    <xf numFmtId="0" fontId="6" fillId="20" borderId="0" xfId="0" applyFont="1" applyFill="1" applyAlignment="1">
      <alignment horizontal="left"/>
    </xf>
    <xf numFmtId="164" fontId="6" fillId="14" borderId="1" xfId="0" applyNumberFormat="1" applyFont="1" applyFill="1" applyBorder="1"/>
    <xf numFmtId="164" fontId="7" fillId="14" borderId="1" xfId="0" applyNumberFormat="1" applyFont="1" applyFill="1" applyBorder="1"/>
    <xf numFmtId="0" fontId="6" fillId="14" borderId="0" xfId="0" applyFont="1" applyFill="1" applyAlignment="1">
      <alignment horizontal="left" indent="1"/>
    </xf>
    <xf numFmtId="0" fontId="12" fillId="14" borderId="0" xfId="0" applyFont="1" applyFill="1" applyAlignment="1">
      <alignment horizontal="left" wrapText="1" indent="2"/>
    </xf>
    <xf numFmtId="0" fontId="0" fillId="18" borderId="0" xfId="0" applyFill="1" applyAlignment="1">
      <alignment horizontal="center" shrinkToFit="1"/>
    </xf>
    <xf numFmtId="0" fontId="0" fillId="18" borderId="0" xfId="0" applyFont="1" applyFill="1" applyBorder="1" applyAlignment="1">
      <alignment horizontal="center" shrinkToFit="1"/>
    </xf>
    <xf numFmtId="0" fontId="0" fillId="18" borderId="0" xfId="0" applyFill="1" applyBorder="1" applyAlignment="1">
      <alignment horizontal="center" shrinkToFit="1"/>
    </xf>
    <xf numFmtId="164" fontId="2" fillId="14" borderId="0" xfId="0" applyNumberFormat="1" applyFont="1" applyFill="1" applyAlignment="1">
      <alignment horizontal="right"/>
    </xf>
    <xf numFmtId="164" fontId="21" fillId="17" borderId="0" xfId="0" applyNumberFormat="1" applyFont="1" applyFill="1" applyBorder="1"/>
    <xf numFmtId="164" fontId="21" fillId="17" borderId="1" xfId="0" applyNumberFormat="1" applyFont="1" applyFill="1" applyBorder="1"/>
    <xf numFmtId="164" fontId="20" fillId="17" borderId="0" xfId="0" applyNumberFormat="1" applyFont="1" applyFill="1" applyBorder="1" applyAlignment="1">
      <alignment horizontal="right"/>
    </xf>
    <xf numFmtId="0" fontId="7" fillId="14" borderId="3" xfId="0" applyFont="1" applyFill="1" applyBorder="1" applyAlignment="1">
      <alignment horizontal="left" wrapText="1" indent="1"/>
    </xf>
    <xf numFmtId="0" fontId="7" fillId="14" borderId="0" xfId="0" applyFont="1" applyFill="1" applyBorder="1" applyAlignment="1">
      <alignment horizontal="left" wrapText="1" indent="1"/>
    </xf>
    <xf numFmtId="0" fontId="7" fillId="21" borderId="4" xfId="0" applyFont="1" applyFill="1" applyBorder="1" applyAlignment="1">
      <alignment horizontal="left" wrapText="1" indent="1"/>
    </xf>
    <xf numFmtId="0" fontId="2" fillId="20" borderId="0" xfId="0" applyFont="1" applyFill="1" applyAlignment="1">
      <alignment horizontal="left" wrapText="1" indent="1"/>
    </xf>
    <xf numFmtId="165" fontId="7" fillId="14" borderId="0" xfId="0" applyNumberFormat="1" applyFont="1" applyFill="1" applyAlignment="1">
      <alignment horizontal="left" wrapText="1" indent="2"/>
    </xf>
    <xf numFmtId="0" fontId="22" fillId="18" borderId="0" xfId="0" applyFont="1" applyFill="1" applyAlignment="1">
      <alignment horizontal="left" wrapText="1" indent="1"/>
    </xf>
    <xf numFmtId="0" fontId="2" fillId="14" borderId="0" xfId="0" applyFont="1" applyFill="1" applyAlignment="1">
      <alignment horizontal="left" wrapText="1" indent="1"/>
    </xf>
    <xf numFmtId="0" fontId="14" fillId="15" borderId="0" xfId="0" applyFont="1" applyFill="1" applyAlignment="1">
      <alignment horizontal="left"/>
    </xf>
    <xf numFmtId="4" fontId="14" fillId="14" borderId="0" xfId="0" applyNumberFormat="1" applyFont="1" applyFill="1" applyAlignment="1">
      <alignment horizontal="right"/>
    </xf>
    <xf numFmtId="4" fontId="25" fillId="14" borderId="0" xfId="0" applyNumberFormat="1" applyFont="1" applyFill="1" applyBorder="1" applyAlignment="1">
      <alignment horizontal="right"/>
    </xf>
    <xf numFmtId="0" fontId="7" fillId="14" borderId="0" xfId="0" applyFont="1" applyFill="1" applyBorder="1" applyAlignment="1">
      <alignment horizontal="left" indent="1"/>
    </xf>
    <xf numFmtId="0" fontId="3" fillId="14" borderId="1" xfId="0" applyFont="1" applyFill="1" applyBorder="1" applyAlignment="1">
      <alignment horizontal="center"/>
    </xf>
    <xf numFmtId="0" fontId="0" fillId="14" borderId="0" xfId="0" applyFont="1" applyFill="1" applyAlignment="1">
      <alignment horizontal="center" shrinkToFit="1"/>
    </xf>
    <xf numFmtId="164" fontId="0" fillId="18" borderId="0" xfId="0" applyNumberFormat="1" applyFill="1"/>
    <xf numFmtId="164" fontId="0" fillId="18" borderId="0" xfId="0" applyNumberFormat="1" applyFont="1" applyFill="1"/>
    <xf numFmtId="4" fontId="25" fillId="14" borderId="0" xfId="0" applyNumberFormat="1" applyFont="1" applyFill="1" applyAlignment="1">
      <alignment horizontal="right"/>
    </xf>
    <xf numFmtId="0" fontId="20" fillId="14" borderId="0" xfId="0" applyFont="1" applyFill="1" applyAlignment="1">
      <alignment horizontal="left" wrapText="1" indent="1"/>
    </xf>
    <xf numFmtId="0" fontId="7" fillId="14" borderId="0" xfId="0" applyFont="1" applyFill="1" applyAlignment="1">
      <alignment horizontal="left" wrapText="1" indent="3" shrinkToFit="1"/>
    </xf>
    <xf numFmtId="164" fontId="7" fillId="14" borderId="1" xfId="0" applyNumberFormat="1" applyFont="1" applyFill="1" applyBorder="1" applyAlignment="1">
      <alignment horizontal="center"/>
    </xf>
    <xf numFmtId="164" fontId="11" fillId="14" borderId="0" xfId="0" applyNumberFormat="1" applyFont="1" applyFill="1" applyAlignment="1">
      <alignment horizontal="left"/>
    </xf>
    <xf numFmtId="0" fontId="8" fillId="14" borderId="0" xfId="0" applyFont="1" applyFill="1" applyAlignment="1">
      <alignment horizontal="left" indent="3"/>
    </xf>
    <xf numFmtId="0" fontId="8" fillId="14" borderId="0" xfId="0" applyFont="1" applyFill="1" applyAlignment="1">
      <alignment horizontal="left" wrapText="1" indent="3"/>
    </xf>
    <xf numFmtId="0" fontId="20" fillId="14" borderId="0" xfId="0" applyFont="1" applyFill="1" applyAlignment="1">
      <alignment horizontal="left" wrapText="1"/>
    </xf>
    <xf numFmtId="0" fontId="0" fillId="18" borderId="0" xfId="0" applyFont="1" applyFill="1" applyAlignment="1">
      <alignment horizontal="center" shrinkToFit="1"/>
    </xf>
    <xf numFmtId="165" fontId="6" fillId="20" borderId="0" xfId="0" applyNumberFormat="1" applyFont="1" applyFill="1" applyAlignment="1">
      <alignment wrapText="1"/>
    </xf>
    <xf numFmtId="164" fontId="6" fillId="14" borderId="0" xfId="0" applyNumberFormat="1" applyFont="1" applyFill="1" applyAlignment="1">
      <alignment wrapText="1"/>
    </xf>
    <xf numFmtId="165" fontId="6" fillId="14" borderId="0" xfId="0" applyNumberFormat="1" applyFont="1" applyFill="1" applyAlignment="1">
      <alignment wrapText="1"/>
    </xf>
    <xf numFmtId="165" fontId="6" fillId="14" borderId="0" xfId="0" applyNumberFormat="1" applyFont="1" applyFill="1" applyBorder="1" applyAlignment="1"/>
    <xf numFmtId="2" fontId="0" fillId="14" borderId="1" xfId="0" applyNumberFormat="1" applyFont="1" applyFill="1" applyBorder="1" applyAlignment="1">
      <alignment horizontal="left"/>
    </xf>
    <xf numFmtId="2" fontId="1" fillId="14" borderId="0" xfId="0" applyNumberFormat="1" applyFont="1" applyFill="1" applyBorder="1" applyAlignment="1">
      <alignment horizontal="left"/>
    </xf>
    <xf numFmtId="0" fontId="6" fillId="14" borderId="0" xfId="0" applyFont="1" applyFill="1"/>
    <xf numFmtId="164" fontId="6" fillId="20" borderId="0" xfId="0" applyNumberFormat="1" applyFont="1" applyFill="1" applyAlignment="1">
      <alignment horizontal="left"/>
    </xf>
    <xf numFmtId="164" fontId="7" fillId="14" borderId="0" xfId="0" applyNumberFormat="1" applyFont="1" applyFill="1" applyAlignment="1">
      <alignment horizontal="left"/>
    </xf>
    <xf numFmtId="0" fontId="7" fillId="14" borderId="0" xfId="0" applyFont="1" applyFill="1" applyAlignment="1">
      <alignment horizontal="left"/>
    </xf>
    <xf numFmtId="164" fontId="6" fillId="14" borderId="0" xfId="0" applyNumberFormat="1" applyFont="1" applyFill="1" applyAlignment="1">
      <alignment horizontal="left"/>
    </xf>
    <xf numFmtId="0" fontId="6" fillId="14" borderId="0" xfId="0" applyFont="1" applyFill="1" applyAlignment="1"/>
    <xf numFmtId="165" fontId="6" fillId="14" borderId="0" xfId="0" applyNumberFormat="1" applyFont="1" applyFill="1" applyAlignment="1"/>
    <xf numFmtId="49" fontId="6" fillId="18" borderId="5" xfId="0" applyNumberFormat="1" applyFont="1" applyFill="1" applyBorder="1" applyAlignment="1">
      <alignment horizontal="left"/>
    </xf>
    <xf numFmtId="49" fontId="6" fillId="14" borderId="0" xfId="0" applyNumberFormat="1" applyFont="1" applyFill="1" applyBorder="1" applyAlignment="1">
      <alignment horizontal="left"/>
    </xf>
    <xf numFmtId="0" fontId="23" fillId="14" borderId="0" xfId="0" applyFont="1" applyFill="1" applyBorder="1"/>
    <xf numFmtId="0" fontId="24" fillId="22" borderId="6" xfId="0" applyFont="1" applyFill="1" applyBorder="1"/>
    <xf numFmtId="44" fontId="25" fillId="22" borderId="0" xfId="0" applyNumberFormat="1" applyFont="1" applyFill="1" applyBorder="1"/>
    <xf numFmtId="44" fontId="25" fillId="22" borderId="7" xfId="0" applyNumberFormat="1" applyFont="1" applyFill="1" applyBorder="1"/>
    <xf numFmtId="0" fontId="19" fillId="23" borderId="0" xfId="0" applyFont="1" applyFill="1"/>
    <xf numFmtId="43" fontId="19" fillId="23" borderId="0" xfId="0" applyNumberFormat="1" applyFont="1" applyFill="1"/>
    <xf numFmtId="0" fontId="19" fillId="14" borderId="0" xfId="0" applyFont="1" applyFill="1"/>
    <xf numFmtId="44" fontId="19" fillId="14" borderId="0" xfId="0" applyNumberFormat="1" applyFont="1" applyFill="1"/>
    <xf numFmtId="164" fontId="8" fillId="14" borderId="0" xfId="0" applyNumberFormat="1" applyFont="1" applyFill="1"/>
    <xf numFmtId="44" fontId="0" fillId="14" borderId="0" xfId="2" applyFont="1" applyFill="1"/>
    <xf numFmtId="0" fontId="2" fillId="0" borderId="0" xfId="0" applyFont="1" applyAlignment="1">
      <alignment vertical="top" wrapText="1"/>
    </xf>
    <xf numFmtId="10" fontId="2" fillId="6" borderId="1" xfId="4" applyNumberFormat="1" applyFont="1" applyFill="1" applyBorder="1"/>
    <xf numFmtId="10" fontId="6" fillId="4" borderId="1" xfId="4" applyNumberFormat="1" applyFont="1" applyFill="1" applyBorder="1" applyAlignment="1">
      <alignment horizontal="right"/>
    </xf>
    <xf numFmtId="10" fontId="2" fillId="0" borderId="1" xfId="4" applyNumberFormat="1" applyFont="1" applyFill="1" applyBorder="1"/>
    <xf numFmtId="164" fontId="31" fillId="0" borderId="1" xfId="0" applyNumberFormat="1" applyFont="1" applyFill="1" applyBorder="1" applyAlignment="1">
      <alignment horizontal="right"/>
    </xf>
    <xf numFmtId="44" fontId="0" fillId="0" borderId="0" xfId="2" applyFont="1"/>
    <xf numFmtId="44" fontId="33" fillId="0" borderId="0" xfId="2" applyFont="1"/>
    <xf numFmtId="0" fontId="31" fillId="0" borderId="0" xfId="0" applyFont="1" applyAlignment="1">
      <alignment horizontal="left" wrapText="1" indent="3"/>
    </xf>
    <xf numFmtId="164" fontId="31" fillId="0" borderId="1" xfId="0" applyNumberFormat="1" applyFont="1" applyBorder="1" applyAlignment="1">
      <alignment horizontal="right"/>
    </xf>
    <xf numFmtId="0" fontId="31" fillId="0" borderId="2" xfId="0" applyFont="1" applyFill="1" applyBorder="1" applyAlignment="1">
      <alignment horizontal="left" indent="1"/>
    </xf>
    <xf numFmtId="0" fontId="31" fillId="0" borderId="0" xfId="0" applyFont="1" applyAlignment="1">
      <alignment horizontal="left" indent="1"/>
    </xf>
    <xf numFmtId="44" fontId="36" fillId="0" borderId="0" xfId="2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43" fontId="0" fillId="0" borderId="0" xfId="1" applyFont="1" applyFill="1" applyBorder="1"/>
    <xf numFmtId="9" fontId="0" fillId="0" borderId="0" xfId="4" applyFont="1" applyFill="1"/>
    <xf numFmtId="10" fontId="0" fillId="13" borderId="0" xfId="4" applyNumberFormat="1" applyFont="1" applyFill="1"/>
    <xf numFmtId="0" fontId="37" fillId="0" borderId="0" xfId="0" applyFont="1"/>
    <xf numFmtId="44" fontId="37" fillId="0" borderId="0" xfId="2" applyFont="1"/>
    <xf numFmtId="0" fontId="0" fillId="13" borderId="0" xfId="0" applyFont="1" applyFill="1" applyAlignment="1">
      <alignment horizontal="center"/>
    </xf>
    <xf numFmtId="0" fontId="0" fillId="13" borderId="0" xfId="0" applyFont="1" applyFill="1"/>
    <xf numFmtId="43" fontId="0" fillId="0" borderId="0" xfId="0" applyNumberFormat="1" applyFont="1"/>
    <xf numFmtId="165" fontId="7" fillId="0" borderId="0" xfId="0" applyNumberFormat="1" applyFont="1" applyAlignment="1">
      <alignment wrapText="1"/>
    </xf>
    <xf numFmtId="0" fontId="7" fillId="11" borderId="0" xfId="0" applyFont="1" applyFill="1" applyAlignment="1">
      <alignment horizontal="left" wrapText="1" indent="3"/>
    </xf>
    <xf numFmtId="0" fontId="7" fillId="8" borderId="4" xfId="0" applyFont="1" applyFill="1" applyBorder="1" applyAlignment="1">
      <alignment horizontal="left" wrapText="1" indent="1"/>
    </xf>
    <xf numFmtId="0" fontId="6" fillId="0" borderId="0" xfId="0" applyFont="1" applyAlignment="1">
      <alignment horizontal="left" wrapText="1" indent="1"/>
    </xf>
    <xf numFmtId="164" fontId="27" fillId="0" borderId="1" xfId="0" applyNumberFormat="1" applyFont="1" applyFill="1" applyBorder="1" applyAlignment="1">
      <alignment horizontal="right"/>
    </xf>
    <xf numFmtId="0" fontId="27" fillId="0" borderId="0" xfId="0" applyFont="1" applyAlignment="1">
      <alignment horizontal="left" indent="3"/>
    </xf>
    <xf numFmtId="164" fontId="27" fillId="0" borderId="0" xfId="0" applyNumberFormat="1" applyFont="1" applyFill="1" applyBorder="1" applyAlignment="1">
      <alignment horizontal="right"/>
    </xf>
    <xf numFmtId="0" fontId="27" fillId="0" borderId="0" xfId="0" applyFont="1" applyFill="1" applyAlignment="1">
      <alignment horizontal="left" indent="3"/>
    </xf>
    <xf numFmtId="0" fontId="27" fillId="0" borderId="0" xfId="0" applyFont="1"/>
    <xf numFmtId="43" fontId="1" fillId="0" borderId="0" xfId="1" applyFont="1" applyFill="1" applyBorder="1"/>
    <xf numFmtId="43" fontId="1" fillId="11" borderId="0" xfId="1" applyFont="1" applyFill="1"/>
    <xf numFmtId="43" fontId="1" fillId="0" borderId="0" xfId="1" applyFont="1" applyFill="1"/>
    <xf numFmtId="0" fontId="7" fillId="11" borderId="0" xfId="0" applyFont="1" applyFill="1" applyAlignment="1">
      <alignment horizontal="left" wrapText="1" indent="3" shrinkToFit="1"/>
    </xf>
    <xf numFmtId="49" fontId="3" fillId="4" borderId="0" xfId="0" applyNumberFormat="1" applyFont="1" applyFill="1" applyAlignment="1">
      <alignment horizontal="center" shrinkToFit="1"/>
    </xf>
    <xf numFmtId="0" fontId="14" fillId="3" borderId="0" xfId="0" applyFont="1" applyFill="1" applyAlignment="1">
      <alignment horizontal="center"/>
    </xf>
    <xf numFmtId="49" fontId="35" fillId="14" borderId="0" xfId="0" applyNumberFormat="1" applyFont="1" applyFill="1" applyBorder="1" applyAlignment="1">
      <alignment horizontal="center"/>
    </xf>
    <xf numFmtId="49" fontId="35" fillId="0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 shrinkToFit="1"/>
    </xf>
    <xf numFmtId="0" fontId="34" fillId="0" borderId="0" xfId="0" applyFont="1" applyAlignment="1">
      <alignment horizontal="center"/>
    </xf>
  </cellXfs>
  <cellStyles count="5">
    <cellStyle name="Euro" xfId="3"/>
    <cellStyle name="Millares" xfId="1" builtinId="3"/>
    <cellStyle name="Moneda" xfId="2" builtinId="4"/>
    <cellStyle name="Normal" xfId="0" builtinId="0"/>
    <cellStyle name="Porcentaje" xfId="4" builtinId="5"/>
  </cellStyles>
  <dxfs count="1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lcaldia\Presupuestos\2020\PROGRAMAS%20V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 2020 Enviar"/>
      <sheetName val="INGRESOS 2020 Enviar"/>
      <sheetName val="GASTOS 2020 por vecino"/>
    </sheetNames>
    <sheetDataSet>
      <sheetData sheetId="0">
        <row r="51">
          <cell r="D51">
            <v>181650</v>
          </cell>
        </row>
        <row r="91">
          <cell r="D91">
            <v>458528.34880000004</v>
          </cell>
        </row>
        <row r="121">
          <cell r="D121">
            <v>31850</v>
          </cell>
        </row>
        <row r="123">
          <cell r="D123">
            <v>672028.34880000004</v>
          </cell>
        </row>
        <row r="209">
          <cell r="D209">
            <v>237496.3</v>
          </cell>
        </row>
        <row r="226">
          <cell r="D226">
            <v>243975.69999999998</v>
          </cell>
        </row>
        <row r="255">
          <cell r="D255">
            <v>18412.349999999999</v>
          </cell>
        </row>
        <row r="305">
          <cell r="D305">
            <v>106196.26000000001</v>
          </cell>
        </row>
        <row r="411">
          <cell r="D411">
            <v>627409.89</v>
          </cell>
        </row>
        <row r="456">
          <cell r="D456">
            <v>199868.01</v>
          </cell>
        </row>
        <row r="458">
          <cell r="D458">
            <v>951886.51</v>
          </cell>
        </row>
        <row r="490">
          <cell r="D490">
            <v>81214</v>
          </cell>
        </row>
        <row r="505">
          <cell r="D505">
            <v>3000</v>
          </cell>
        </row>
        <row r="528">
          <cell r="D528">
            <v>95214</v>
          </cell>
        </row>
        <row r="569">
          <cell r="D569">
            <v>104225</v>
          </cell>
        </row>
        <row r="666">
          <cell r="D666">
            <v>605412.6</v>
          </cell>
        </row>
        <row r="692">
          <cell r="D692">
            <v>37700</v>
          </cell>
        </row>
        <row r="709">
          <cell r="D709">
            <v>175000</v>
          </cell>
        </row>
        <row r="711">
          <cell r="D711">
            <v>922337.6</v>
          </cell>
        </row>
        <row r="713">
          <cell r="D713">
            <v>2885442.1588000003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83"/>
  <sheetViews>
    <sheetView tabSelected="1" view="pageBreakPreview" topLeftCell="A84" zoomScaleNormal="100" zoomScaleSheetLayoutView="100" workbookViewId="0">
      <selection activeCell="A126" sqref="A126"/>
    </sheetView>
  </sheetViews>
  <sheetFormatPr baseColWidth="10" defaultRowHeight="13.2" x14ac:dyDescent="0.25"/>
  <cols>
    <col min="1" max="1" width="16.33203125" bestFit="1" customWidth="1"/>
    <col min="2" max="2" width="62.33203125" customWidth="1"/>
    <col min="3" max="3" width="16.6640625" customWidth="1"/>
    <col min="4" max="4" width="15" style="165" bestFit="1" customWidth="1"/>
    <col min="5" max="5" width="25.33203125" customWidth="1"/>
    <col min="6" max="6" width="11.109375" customWidth="1"/>
    <col min="7" max="7" width="12.6640625" customWidth="1"/>
    <col min="8" max="8" width="62.33203125" customWidth="1"/>
    <col min="9" max="9" width="16.6640625" customWidth="1"/>
    <col min="10" max="10" width="15" style="165" bestFit="1" customWidth="1"/>
    <col min="11" max="11" width="25.33203125" customWidth="1"/>
    <col min="12" max="12" width="17" customWidth="1"/>
    <col min="14" max="14" width="13.109375" bestFit="1" customWidth="1"/>
    <col min="15" max="15" width="15.88671875" customWidth="1"/>
  </cols>
  <sheetData>
    <row r="1" spans="1:15" ht="26.4" x14ac:dyDescent="0.4">
      <c r="B1" s="487" t="s">
        <v>722</v>
      </c>
      <c r="C1" s="487"/>
      <c r="D1" s="487"/>
      <c r="E1" s="487"/>
      <c r="F1" s="449" t="s">
        <v>724</v>
      </c>
      <c r="G1" s="449" t="s">
        <v>723</v>
      </c>
      <c r="H1" s="486" t="s">
        <v>674</v>
      </c>
      <c r="I1" s="486"/>
      <c r="J1" s="486"/>
      <c r="K1" s="486"/>
      <c r="L1" s="247"/>
      <c r="M1" s="248"/>
      <c r="N1" s="248"/>
      <c r="O1" s="248"/>
    </row>
    <row r="2" spans="1:15" ht="21" x14ac:dyDescent="0.4">
      <c r="A2" s="488" t="s">
        <v>0</v>
      </c>
      <c r="B2" s="488"/>
      <c r="C2" s="488"/>
      <c r="D2" s="488"/>
      <c r="E2" s="234">
        <f>$E$709</f>
        <v>3232103.6458000005</v>
      </c>
      <c r="F2" s="235"/>
      <c r="H2" s="249"/>
      <c r="I2" s="250"/>
      <c r="J2" s="250"/>
      <c r="K2" s="251" t="e">
        <f>$K$709</f>
        <v>#REF!</v>
      </c>
      <c r="L2" s="252"/>
      <c r="M2" s="248"/>
      <c r="N2" s="248"/>
      <c r="O2" s="248"/>
    </row>
    <row r="3" spans="1:15" ht="17.399999999999999" x14ac:dyDescent="0.3">
      <c r="A3" s="485" t="s">
        <v>1</v>
      </c>
      <c r="B3" s="485"/>
      <c r="C3" s="485"/>
      <c r="D3" s="485"/>
      <c r="E3" s="485"/>
      <c r="F3" s="235"/>
      <c r="H3" s="253"/>
      <c r="I3" s="254"/>
      <c r="J3" s="254"/>
      <c r="K3" s="254"/>
      <c r="L3" s="255"/>
      <c r="M3" s="248"/>
      <c r="N3" s="248"/>
      <c r="O3" s="248"/>
    </row>
    <row r="4" spans="1:15" x14ac:dyDescent="0.25">
      <c r="A4" s="484" t="s">
        <v>2</v>
      </c>
      <c r="B4" s="484"/>
      <c r="C4" s="484"/>
      <c r="D4" s="484"/>
      <c r="E4" s="484"/>
      <c r="F4" s="235"/>
      <c r="H4" s="256"/>
      <c r="I4" s="257"/>
      <c r="J4" s="258"/>
      <c r="K4" s="259"/>
      <c r="L4" s="250"/>
      <c r="M4" s="248"/>
      <c r="N4" s="248"/>
      <c r="O4" s="248"/>
    </row>
    <row r="5" spans="1:15" x14ac:dyDescent="0.25">
      <c r="A5" s="235"/>
      <c r="B5" s="235"/>
      <c r="C5" s="235"/>
      <c r="D5" s="235"/>
      <c r="E5" s="235"/>
      <c r="F5" s="235"/>
      <c r="H5" s="256"/>
      <c r="I5" s="257"/>
      <c r="J5" s="258"/>
      <c r="K5" s="259"/>
      <c r="L5" s="257"/>
      <c r="M5" s="248"/>
      <c r="N5" s="248"/>
      <c r="O5" s="248"/>
    </row>
    <row r="6" spans="1:15" x14ac:dyDescent="0.25">
      <c r="A6" s="6"/>
      <c r="B6" s="7" t="s">
        <v>3</v>
      </c>
      <c r="C6" s="3"/>
      <c r="D6" s="221"/>
      <c r="E6" s="193"/>
      <c r="F6" s="235"/>
      <c r="H6" s="260" t="s">
        <v>3</v>
      </c>
      <c r="I6" s="248"/>
      <c r="J6" s="258"/>
      <c r="K6" s="259"/>
      <c r="L6" s="248"/>
      <c r="M6" s="248"/>
      <c r="N6" s="248"/>
      <c r="O6" s="248"/>
    </row>
    <row r="7" spans="1:15" s="12" customFormat="1" ht="12" x14ac:dyDescent="0.25">
      <c r="A7" s="6"/>
      <c r="B7" s="8" t="s">
        <v>4</v>
      </c>
      <c r="C7" s="9"/>
      <c r="D7" s="9">
        <f>E22</f>
        <v>59750.7</v>
      </c>
      <c r="E7" s="9"/>
      <c r="F7" s="235"/>
      <c r="H7" s="261" t="s">
        <v>4</v>
      </c>
      <c r="I7" s="262"/>
      <c r="J7" s="262">
        <f>K22</f>
        <v>59600</v>
      </c>
      <c r="K7" s="262"/>
      <c r="L7" s="262"/>
      <c r="M7" s="263"/>
      <c r="N7" s="263"/>
      <c r="O7" s="263"/>
    </row>
    <row r="8" spans="1:15" s="14" customFormat="1" ht="12" x14ac:dyDescent="0.25">
      <c r="A8" s="6"/>
      <c r="B8" s="13" t="s">
        <v>5</v>
      </c>
      <c r="C8" s="9"/>
      <c r="D8" s="9">
        <f>E34</f>
        <v>121340.52</v>
      </c>
      <c r="E8" s="9"/>
      <c r="F8" s="235"/>
      <c r="H8" s="264" t="s">
        <v>5</v>
      </c>
      <c r="I8" s="262"/>
      <c r="J8" s="262">
        <f>K34</f>
        <v>107352</v>
      </c>
      <c r="K8" s="262"/>
      <c r="L8" s="262"/>
      <c r="M8" s="265"/>
      <c r="N8" s="265"/>
      <c r="O8" s="265"/>
    </row>
    <row r="9" spans="1:15" s="14" customFormat="1" ht="12" x14ac:dyDescent="0.25">
      <c r="A9" s="6"/>
      <c r="B9" s="13" t="s">
        <v>6</v>
      </c>
      <c r="C9" s="9"/>
      <c r="D9" s="9">
        <f>E39</f>
        <v>5000</v>
      </c>
      <c r="E9" s="9"/>
      <c r="F9" s="235"/>
      <c r="H9" s="264" t="s">
        <v>6</v>
      </c>
      <c r="I9" s="262"/>
      <c r="J9" s="262">
        <f>K39</f>
        <v>80000</v>
      </c>
      <c r="K9" s="262"/>
      <c r="L9" s="262"/>
      <c r="M9" s="265"/>
      <c r="N9" s="265"/>
      <c r="O9" s="265"/>
    </row>
    <row r="10" spans="1:15" s="15" customFormat="1" ht="12" x14ac:dyDescent="0.25">
      <c r="A10" s="6"/>
      <c r="B10" s="13" t="s">
        <v>7</v>
      </c>
      <c r="C10" s="9"/>
      <c r="D10" s="9">
        <f>E42</f>
        <v>2700</v>
      </c>
      <c r="E10" s="9"/>
      <c r="F10" s="235"/>
      <c r="H10" s="264" t="s">
        <v>7</v>
      </c>
      <c r="I10" s="262"/>
      <c r="J10" s="262">
        <f>K42</f>
        <v>2700</v>
      </c>
      <c r="K10" s="262"/>
      <c r="L10" s="262"/>
      <c r="M10" s="266"/>
      <c r="N10" s="266"/>
      <c r="O10" s="266"/>
    </row>
    <row r="11" spans="1:15" s="15" customFormat="1" ht="12" x14ac:dyDescent="0.25">
      <c r="A11" s="6"/>
      <c r="B11" s="13" t="s">
        <v>8</v>
      </c>
      <c r="C11" s="9"/>
      <c r="D11" s="9"/>
      <c r="E11" s="9"/>
      <c r="F11" s="235"/>
      <c r="H11" s="264" t="s">
        <v>8</v>
      </c>
      <c r="I11" s="262"/>
      <c r="J11" s="262"/>
      <c r="K11" s="262"/>
      <c r="L11" s="262"/>
      <c r="M11" s="266"/>
      <c r="N11" s="266"/>
      <c r="O11" s="266"/>
    </row>
    <row r="12" spans="1:15" s="15" customFormat="1" ht="12" x14ac:dyDescent="0.25">
      <c r="A12" s="6"/>
      <c r="B12" s="13" t="s">
        <v>9</v>
      </c>
      <c r="C12" s="9"/>
      <c r="D12" s="9">
        <f>E46</f>
        <v>14500</v>
      </c>
      <c r="E12" s="9"/>
      <c r="F12" s="235"/>
      <c r="H12" s="264" t="s">
        <v>9</v>
      </c>
      <c r="I12" s="262"/>
      <c r="J12" s="262">
        <f>K46</f>
        <v>14500</v>
      </c>
      <c r="K12" s="262"/>
      <c r="L12" s="262"/>
      <c r="M12" s="266"/>
      <c r="N12" s="266"/>
      <c r="O12" s="266"/>
    </row>
    <row r="13" spans="1:15" x14ac:dyDescent="0.25">
      <c r="A13" s="6"/>
      <c r="B13" s="13"/>
      <c r="C13" s="16"/>
      <c r="D13" s="11"/>
      <c r="E13" s="11"/>
      <c r="F13" s="235"/>
      <c r="H13" s="264"/>
      <c r="I13" s="267"/>
      <c r="J13" s="262"/>
      <c r="K13" s="262"/>
      <c r="L13" s="267"/>
      <c r="M13" s="248"/>
      <c r="N13" s="248"/>
      <c r="O13" s="248"/>
    </row>
    <row r="14" spans="1:15" x14ac:dyDescent="0.25">
      <c r="A14" s="6"/>
      <c r="B14" s="7" t="s">
        <v>10</v>
      </c>
      <c r="C14" s="16"/>
      <c r="D14" s="16"/>
      <c r="E14" s="16"/>
      <c r="F14" s="235"/>
      <c r="H14" s="260" t="s">
        <v>10</v>
      </c>
      <c r="I14" s="267"/>
      <c r="J14" s="267"/>
      <c r="K14" s="267"/>
      <c r="L14" s="267"/>
      <c r="M14" s="248"/>
      <c r="N14" s="248"/>
      <c r="O14" s="248"/>
    </row>
    <row r="15" spans="1:15" ht="23.4" x14ac:dyDescent="0.25">
      <c r="A15" s="6"/>
      <c r="B15" s="17" t="s">
        <v>11</v>
      </c>
      <c r="C15" s="16"/>
      <c r="D15" s="16"/>
      <c r="E15" s="16"/>
      <c r="F15" s="235"/>
      <c r="H15" s="268" t="s">
        <v>11</v>
      </c>
      <c r="I15" s="267"/>
      <c r="J15" s="267"/>
      <c r="K15" s="267"/>
      <c r="L15" s="267"/>
      <c r="M15" s="248"/>
      <c r="N15" s="248"/>
      <c r="O15" s="248"/>
    </row>
    <row r="16" spans="1:15" x14ac:dyDescent="0.25">
      <c r="A16" s="6"/>
      <c r="B16" s="17" t="s">
        <v>12</v>
      </c>
      <c r="C16" s="16"/>
      <c r="D16" s="16"/>
      <c r="E16" s="16"/>
      <c r="F16" s="235"/>
      <c r="H16" s="268" t="s">
        <v>12</v>
      </c>
      <c r="I16" s="267"/>
      <c r="J16" s="267"/>
      <c r="K16" s="267"/>
      <c r="L16" s="267"/>
      <c r="M16" s="248"/>
      <c r="N16" s="248"/>
      <c r="O16" s="248"/>
    </row>
    <row r="17" spans="1:15" ht="23.4" x14ac:dyDescent="0.25">
      <c r="A17" s="6"/>
      <c r="B17" s="17" t="s">
        <v>13</v>
      </c>
      <c r="C17" s="16"/>
      <c r="D17" s="16"/>
      <c r="E17" s="16"/>
      <c r="F17" s="235"/>
      <c r="H17" s="268" t="s">
        <v>13</v>
      </c>
      <c r="I17" s="267"/>
      <c r="J17" s="267"/>
      <c r="K17" s="267"/>
      <c r="L17" s="267"/>
      <c r="M17" s="248"/>
      <c r="N17" s="248"/>
      <c r="O17" s="248"/>
    </row>
    <row r="18" spans="1:15" x14ac:dyDescent="0.25">
      <c r="A18" s="6"/>
      <c r="B18" s="17" t="s">
        <v>14</v>
      </c>
      <c r="C18" s="16"/>
      <c r="D18" s="16"/>
      <c r="E18" s="16"/>
      <c r="F18" s="235"/>
      <c r="H18" s="268" t="s">
        <v>14</v>
      </c>
      <c r="I18" s="267"/>
      <c r="J18" s="267"/>
      <c r="K18" s="267"/>
      <c r="L18" s="267"/>
      <c r="M18" s="248"/>
      <c r="N18" s="248"/>
      <c r="O18" s="248"/>
    </row>
    <row r="19" spans="1:15" x14ac:dyDescent="0.25">
      <c r="A19" s="6"/>
      <c r="B19" s="17" t="s">
        <v>15</v>
      </c>
      <c r="C19" s="16"/>
      <c r="D19" s="16"/>
      <c r="E19" s="16"/>
      <c r="F19" s="235"/>
      <c r="H19" s="268" t="s">
        <v>15</v>
      </c>
      <c r="I19" s="267"/>
      <c r="J19" s="267"/>
      <c r="K19" s="267"/>
      <c r="L19" s="267"/>
      <c r="M19" s="248"/>
      <c r="N19" s="248"/>
      <c r="O19" s="248"/>
    </row>
    <row r="20" spans="1:15" s="2" customFormat="1" x14ac:dyDescent="0.25">
      <c r="A20" s="6"/>
      <c r="B20" s="17"/>
      <c r="C20" s="16"/>
      <c r="D20" s="16"/>
      <c r="E20" s="16"/>
      <c r="F20" s="235"/>
      <c r="H20" s="268"/>
      <c r="I20" s="267"/>
      <c r="J20" s="267"/>
      <c r="K20" s="267"/>
      <c r="L20" s="267"/>
      <c r="M20" s="269"/>
      <c r="N20" s="269"/>
      <c r="O20" s="269"/>
    </row>
    <row r="21" spans="1:15" x14ac:dyDescent="0.25">
      <c r="A21" s="6"/>
      <c r="B21" s="7" t="s">
        <v>16</v>
      </c>
      <c r="C21" s="18"/>
      <c r="D21" s="222"/>
      <c r="E21" s="18"/>
      <c r="F21" s="235"/>
      <c r="H21" s="260" t="s">
        <v>16</v>
      </c>
      <c r="I21" s="270"/>
      <c r="J21" s="271"/>
      <c r="K21" s="270"/>
      <c r="L21" s="270"/>
      <c r="M21" s="248"/>
      <c r="N21" s="248"/>
      <c r="O21" s="248"/>
    </row>
    <row r="22" spans="1:15" x14ac:dyDescent="0.25">
      <c r="A22" s="6"/>
      <c r="B22" s="19" t="s">
        <v>17</v>
      </c>
      <c r="C22" s="20"/>
      <c r="E22" s="21">
        <f>SUM(D24:D33)</f>
        <v>59750.7</v>
      </c>
      <c r="F22" s="450">
        <f>+E22/$E$2</f>
        <v>1.8486628693867486E-2</v>
      </c>
      <c r="G22" s="238">
        <f>+E22/K22</f>
        <v>1.0025285234899328</v>
      </c>
      <c r="H22" s="272" t="s">
        <v>17</v>
      </c>
      <c r="I22" s="273"/>
      <c r="J22" s="274"/>
      <c r="K22" s="275">
        <f>SUM(J24:J33)</f>
        <v>59600</v>
      </c>
      <c r="L22" s="276"/>
      <c r="M22" s="248"/>
      <c r="N22" s="248"/>
      <c r="O22" s="248"/>
    </row>
    <row r="23" spans="1:15" x14ac:dyDescent="0.25">
      <c r="A23" s="6"/>
      <c r="B23" s="23" t="s">
        <v>18</v>
      </c>
      <c r="C23" s="24"/>
      <c r="D23" s="43"/>
      <c r="E23" s="27"/>
      <c r="F23" s="235"/>
      <c r="H23" s="277" t="s">
        <v>18</v>
      </c>
      <c r="I23" s="278"/>
      <c r="J23" s="279"/>
      <c r="K23" s="280"/>
      <c r="L23" s="278"/>
      <c r="M23" s="248"/>
      <c r="N23" s="248"/>
      <c r="O23" s="248"/>
    </row>
    <row r="24" spans="1:15" x14ac:dyDescent="0.25">
      <c r="A24" s="6" t="s">
        <v>19</v>
      </c>
      <c r="B24" s="26" t="s">
        <v>20</v>
      </c>
      <c r="C24" s="25"/>
      <c r="D24" s="114">
        <f>SUM(C25:C26)</f>
        <v>42150.7</v>
      </c>
      <c r="E24" s="11"/>
      <c r="F24" s="235"/>
      <c r="H24" s="281" t="s">
        <v>20</v>
      </c>
      <c r="I24" s="282"/>
      <c r="J24" s="283">
        <f>SUM(I25:I26)</f>
        <v>41000</v>
      </c>
      <c r="K24" s="262"/>
      <c r="L24" s="282"/>
      <c r="M24" s="248"/>
      <c r="N24" s="248"/>
      <c r="O24" s="248"/>
    </row>
    <row r="25" spans="1:15" x14ac:dyDescent="0.25">
      <c r="A25" s="6"/>
      <c r="B25" s="26" t="s">
        <v>21</v>
      </c>
      <c r="C25" s="11">
        <f>26218*1.15</f>
        <v>30150.699999999997</v>
      </c>
      <c r="D25" s="114"/>
      <c r="E25" s="11"/>
      <c r="F25" s="235"/>
      <c r="H25" s="281" t="s">
        <v>21</v>
      </c>
      <c r="I25" s="262">
        <v>29000</v>
      </c>
      <c r="J25" s="283"/>
      <c r="K25" s="262"/>
      <c r="L25" s="262"/>
      <c r="M25" s="248"/>
      <c r="N25" s="248"/>
      <c r="O25" s="248"/>
    </row>
    <row r="26" spans="1:15" x14ac:dyDescent="0.25">
      <c r="A26" s="6"/>
      <c r="B26" s="26" t="s">
        <v>22</v>
      </c>
      <c r="C26" s="11">
        <v>12000</v>
      </c>
      <c r="D26" s="114"/>
      <c r="E26" s="11"/>
      <c r="F26" s="235"/>
      <c r="H26" s="281" t="s">
        <v>22</v>
      </c>
      <c r="I26" s="262">
        <v>12000</v>
      </c>
      <c r="J26" s="283"/>
      <c r="K26" s="262"/>
      <c r="L26" s="262"/>
      <c r="M26" s="248"/>
      <c r="N26" s="248"/>
      <c r="O26" s="248"/>
    </row>
    <row r="27" spans="1:15" x14ac:dyDescent="0.25">
      <c r="A27" s="6" t="s">
        <v>23</v>
      </c>
      <c r="B27" s="26" t="s">
        <v>24</v>
      </c>
      <c r="C27" s="218"/>
      <c r="D27" s="10">
        <f>SUM(C28:C29)</f>
        <v>16600</v>
      </c>
      <c r="E27" s="9"/>
      <c r="F27" s="235"/>
      <c r="H27" s="281" t="s">
        <v>24</v>
      </c>
      <c r="I27" s="271"/>
      <c r="J27" s="283">
        <f>SUM(I28:I29)</f>
        <v>17600</v>
      </c>
      <c r="K27" s="262"/>
      <c r="L27" s="262"/>
      <c r="M27" s="248"/>
      <c r="N27" s="248"/>
      <c r="O27" s="248"/>
    </row>
    <row r="28" spans="1:15" x14ac:dyDescent="0.25">
      <c r="A28" s="6"/>
      <c r="B28" s="26" t="s">
        <v>21</v>
      </c>
      <c r="C28" s="11">
        <v>12000</v>
      </c>
      <c r="D28" s="10"/>
      <c r="E28" s="9"/>
      <c r="F28" s="9"/>
      <c r="H28" s="281" t="s">
        <v>21</v>
      </c>
      <c r="I28" s="262">
        <v>13000</v>
      </c>
      <c r="J28" s="283"/>
      <c r="K28" s="262"/>
      <c r="L28" s="262"/>
      <c r="M28" s="248"/>
      <c r="N28" s="248"/>
      <c r="O28" s="248"/>
    </row>
    <row r="29" spans="1:15" x14ac:dyDescent="0.25">
      <c r="A29" s="6"/>
      <c r="B29" s="26" t="s">
        <v>22</v>
      </c>
      <c r="C29" s="11">
        <v>4600</v>
      </c>
      <c r="D29" s="10"/>
      <c r="E29" s="9"/>
      <c r="F29" s="9"/>
      <c r="H29" s="281" t="s">
        <v>22</v>
      </c>
      <c r="I29" s="262">
        <v>4600</v>
      </c>
      <c r="J29" s="283"/>
      <c r="K29" s="262"/>
      <c r="L29" s="262"/>
      <c r="M29" s="248"/>
      <c r="N29" s="248"/>
      <c r="O29" s="248"/>
    </row>
    <row r="30" spans="1:15" x14ac:dyDescent="0.25">
      <c r="A30" s="6" t="s">
        <v>25</v>
      </c>
      <c r="B30" s="26" t="s">
        <v>26</v>
      </c>
      <c r="C30" s="27"/>
      <c r="D30" s="10">
        <v>1000</v>
      </c>
      <c r="E30" s="9"/>
      <c r="F30" s="9"/>
      <c r="H30" s="281" t="s">
        <v>26</v>
      </c>
      <c r="I30" s="280"/>
      <c r="J30" s="283">
        <v>1000</v>
      </c>
      <c r="K30" s="262"/>
      <c r="L30" s="262"/>
      <c r="M30" s="248"/>
      <c r="N30" s="248"/>
      <c r="O30" s="248"/>
    </row>
    <row r="31" spans="1:15" x14ac:dyDescent="0.25">
      <c r="A31" s="6"/>
      <c r="B31" s="26" t="s">
        <v>21</v>
      </c>
      <c r="C31" s="16"/>
      <c r="D31" s="114"/>
      <c r="E31" s="11"/>
      <c r="F31" s="9"/>
      <c r="H31" s="281" t="s">
        <v>21</v>
      </c>
      <c r="I31" s="267"/>
      <c r="J31" s="283"/>
      <c r="K31" s="262"/>
      <c r="L31" s="267"/>
      <c r="M31" s="248"/>
      <c r="N31" s="248"/>
      <c r="O31" s="248"/>
    </row>
    <row r="32" spans="1:15" x14ac:dyDescent="0.25">
      <c r="A32" s="6"/>
      <c r="B32" s="26" t="s">
        <v>27</v>
      </c>
      <c r="C32" s="16"/>
      <c r="D32" s="114"/>
      <c r="E32" s="11"/>
      <c r="F32" s="9"/>
      <c r="H32" s="281" t="s">
        <v>27</v>
      </c>
      <c r="I32" s="267"/>
      <c r="J32" s="283"/>
      <c r="K32" s="262"/>
      <c r="L32" s="267"/>
      <c r="M32" s="248"/>
      <c r="N32" s="248"/>
      <c r="O32" s="248"/>
    </row>
    <row r="33" spans="1:15" x14ac:dyDescent="0.25">
      <c r="A33" s="6"/>
      <c r="B33" s="26" t="s">
        <v>22</v>
      </c>
      <c r="C33" s="16"/>
      <c r="D33" s="114"/>
      <c r="E33" s="11"/>
      <c r="F33" s="9"/>
      <c r="H33" s="281" t="s">
        <v>22</v>
      </c>
      <c r="I33" s="267"/>
      <c r="J33" s="283"/>
      <c r="K33" s="262"/>
      <c r="L33" s="267"/>
      <c r="M33" s="248"/>
      <c r="N33" s="248"/>
      <c r="O33" s="248"/>
    </row>
    <row r="34" spans="1:15" ht="26.4" x14ac:dyDescent="0.25">
      <c r="A34" s="6"/>
      <c r="B34" s="19" t="s">
        <v>28</v>
      </c>
      <c r="C34" s="28"/>
      <c r="E34" s="29">
        <f>SUM(D35:D38)</f>
        <v>121340.52</v>
      </c>
      <c r="F34" s="450">
        <f>+E34/$E$2</f>
        <v>3.7542273793625874E-2</v>
      </c>
      <c r="G34" s="238">
        <f>+E34/K34</f>
        <v>1.1303051643192488</v>
      </c>
      <c r="H34" s="272" t="s">
        <v>28</v>
      </c>
      <c r="I34" s="284"/>
      <c r="J34" s="274"/>
      <c r="K34" s="285">
        <f>SUM(J35:J38)</f>
        <v>107352</v>
      </c>
      <c r="L34" s="280"/>
      <c r="M34" s="248"/>
      <c r="N34" s="248"/>
      <c r="O34" s="248"/>
    </row>
    <row r="35" spans="1:15" x14ac:dyDescent="0.25">
      <c r="A35" s="6" t="s">
        <v>29</v>
      </c>
      <c r="B35" s="471" t="s">
        <v>635</v>
      </c>
      <c r="C35" s="27"/>
      <c r="D35" s="10">
        <v>81000</v>
      </c>
      <c r="E35" s="9"/>
      <c r="F35" s="9"/>
      <c r="H35" s="286" t="s">
        <v>635</v>
      </c>
      <c r="I35" s="280"/>
      <c r="J35" s="283">
        <v>67000</v>
      </c>
      <c r="K35" s="262"/>
      <c r="L35" s="262"/>
      <c r="M35" s="248"/>
      <c r="N35" s="248"/>
      <c r="O35" s="248"/>
    </row>
    <row r="36" spans="1:15" x14ac:dyDescent="0.25">
      <c r="A36" s="6" t="s">
        <v>30</v>
      </c>
      <c r="B36" s="168" t="s">
        <v>636</v>
      </c>
      <c r="C36" s="27"/>
      <c r="D36" s="10">
        <v>20000</v>
      </c>
      <c r="E36" s="9"/>
      <c r="F36" s="9"/>
      <c r="H36" s="287" t="s">
        <v>636</v>
      </c>
      <c r="I36" s="280"/>
      <c r="J36" s="283">
        <v>20000</v>
      </c>
      <c r="K36" s="262"/>
      <c r="L36" s="262"/>
      <c r="M36" s="248"/>
      <c r="N36" s="248"/>
      <c r="O36" s="248"/>
    </row>
    <row r="37" spans="1:15" s="2" customFormat="1" x14ac:dyDescent="0.25">
      <c r="A37" s="6" t="s">
        <v>31</v>
      </c>
      <c r="B37" s="168" t="s">
        <v>637</v>
      </c>
      <c r="C37" s="27"/>
      <c r="D37" s="10">
        <v>20340.52</v>
      </c>
      <c r="E37" s="9"/>
      <c r="F37" s="9"/>
      <c r="H37" s="287" t="s">
        <v>637</v>
      </c>
      <c r="I37" s="280"/>
      <c r="J37" s="283">
        <v>20352</v>
      </c>
      <c r="K37" s="262"/>
      <c r="L37" s="262"/>
      <c r="M37" s="269"/>
      <c r="N37" s="269"/>
      <c r="O37" s="269"/>
    </row>
    <row r="38" spans="1:15" x14ac:dyDescent="0.25">
      <c r="A38" s="6"/>
      <c r="B38" s="26"/>
      <c r="C38" s="16"/>
      <c r="D38" s="114"/>
      <c r="E38" s="11"/>
      <c r="F38" s="9"/>
      <c r="H38" s="281"/>
      <c r="I38" s="267"/>
      <c r="J38" s="283"/>
      <c r="K38" s="262"/>
      <c r="L38" s="262"/>
      <c r="M38" s="248"/>
      <c r="N38" s="248"/>
      <c r="O38" s="248"/>
    </row>
    <row r="39" spans="1:15" x14ac:dyDescent="0.25">
      <c r="A39" s="6"/>
      <c r="B39" s="19" t="s">
        <v>713</v>
      </c>
      <c r="C39" s="28"/>
      <c r="D39" s="11"/>
      <c r="E39" s="29">
        <f>D40</f>
        <v>5000</v>
      </c>
      <c r="F39" s="450">
        <f>+E39/$E$2</f>
        <v>1.5469800934438832E-3</v>
      </c>
      <c r="G39" s="238">
        <f>+E39/K39</f>
        <v>6.25E-2</v>
      </c>
      <c r="H39" s="272" t="s">
        <v>713</v>
      </c>
      <c r="I39" s="284"/>
      <c r="J39" s="262"/>
      <c r="K39" s="285">
        <f>J40</f>
        <v>80000</v>
      </c>
      <c r="L39" s="262"/>
      <c r="M39" s="248"/>
      <c r="N39" s="248"/>
      <c r="O39" s="248"/>
    </row>
    <row r="40" spans="1:15" x14ac:dyDescent="0.25">
      <c r="A40" s="6" t="s">
        <v>741</v>
      </c>
      <c r="B40" s="167" t="s">
        <v>727</v>
      </c>
      <c r="C40" s="16"/>
      <c r="D40" s="114">
        <v>5000</v>
      </c>
      <c r="E40" s="11"/>
      <c r="F40" s="9"/>
      <c r="H40" s="288" t="s">
        <v>714</v>
      </c>
      <c r="I40" s="289"/>
      <c r="J40" s="283">
        <v>80000</v>
      </c>
      <c r="K40" s="262"/>
      <c r="L40" s="262"/>
      <c r="M40" s="248"/>
      <c r="N40" s="248"/>
      <c r="O40" s="248"/>
    </row>
    <row r="41" spans="1:15" x14ac:dyDescent="0.25">
      <c r="A41" s="6"/>
      <c r="B41" s="26"/>
      <c r="C41" s="16"/>
      <c r="D41" s="11"/>
      <c r="E41" s="11"/>
      <c r="F41" s="9"/>
      <c r="H41" s="281"/>
      <c r="I41" s="267"/>
      <c r="J41" s="262"/>
      <c r="K41" s="262"/>
      <c r="L41" s="262"/>
      <c r="M41" s="248"/>
      <c r="N41" s="248"/>
      <c r="O41" s="248"/>
    </row>
    <row r="42" spans="1:15" x14ac:dyDescent="0.25">
      <c r="A42" s="6"/>
      <c r="B42" s="19" t="s">
        <v>32</v>
      </c>
      <c r="C42" s="28"/>
      <c r="E42" s="29">
        <f>SUM(D43:D45)</f>
        <v>2700</v>
      </c>
      <c r="F42" s="450">
        <f>+E42/$E$2</f>
        <v>8.353692504596969E-4</v>
      </c>
      <c r="G42" s="238">
        <f>+E42/K42</f>
        <v>1</v>
      </c>
      <c r="H42" s="272" t="s">
        <v>32</v>
      </c>
      <c r="I42" s="284"/>
      <c r="J42" s="274"/>
      <c r="K42" s="285">
        <f>SUM(J43:J45)</f>
        <v>2700</v>
      </c>
      <c r="L42" s="262"/>
      <c r="M42" s="248"/>
      <c r="N42" s="248"/>
      <c r="O42" s="248"/>
    </row>
    <row r="43" spans="1:15" x14ac:dyDescent="0.25">
      <c r="A43" s="6" t="s">
        <v>719</v>
      </c>
      <c r="B43" s="26" t="s">
        <v>695</v>
      </c>
      <c r="C43" s="199"/>
      <c r="D43" s="10">
        <v>700</v>
      </c>
      <c r="E43" s="9"/>
      <c r="F43" s="9"/>
      <c r="H43" s="281" t="s">
        <v>695</v>
      </c>
      <c r="I43" s="290"/>
      <c r="J43" s="283">
        <v>700</v>
      </c>
      <c r="K43" s="284"/>
      <c r="L43" s="262"/>
      <c r="M43" s="248"/>
      <c r="N43" s="248"/>
      <c r="O43" s="248"/>
    </row>
    <row r="44" spans="1:15" s="2" customFormat="1" x14ac:dyDescent="0.25">
      <c r="A44" s="6" t="s">
        <v>33</v>
      </c>
      <c r="B44" s="26" t="s">
        <v>34</v>
      </c>
      <c r="C44" s="33"/>
      <c r="D44" s="10">
        <v>0</v>
      </c>
      <c r="E44" s="9"/>
      <c r="F44" s="9"/>
      <c r="H44" s="281" t="s">
        <v>34</v>
      </c>
      <c r="I44" s="291"/>
      <c r="J44" s="283">
        <v>0</v>
      </c>
      <c r="K44" s="262"/>
      <c r="L44" s="267"/>
      <c r="M44" s="269"/>
      <c r="N44" s="269"/>
      <c r="O44" s="269"/>
    </row>
    <row r="45" spans="1:15" s="34" customFormat="1" x14ac:dyDescent="0.25">
      <c r="A45" s="6" t="s">
        <v>35</v>
      </c>
      <c r="B45" s="26" t="s">
        <v>36</v>
      </c>
      <c r="C45" s="27"/>
      <c r="D45" s="10">
        <v>2000</v>
      </c>
      <c r="E45" s="9"/>
      <c r="F45" s="9"/>
      <c r="H45" s="281" t="s">
        <v>36</v>
      </c>
      <c r="I45" s="280"/>
      <c r="J45" s="283">
        <v>2000</v>
      </c>
      <c r="K45" s="262"/>
      <c r="L45" s="280"/>
      <c r="M45" s="292"/>
      <c r="N45" s="292"/>
      <c r="O45" s="292"/>
    </row>
    <row r="46" spans="1:15" s="2" customFormat="1" x14ac:dyDescent="0.25">
      <c r="A46" s="1"/>
      <c r="B46" s="19" t="s">
        <v>37</v>
      </c>
      <c r="C46" s="28"/>
      <c r="E46" s="29">
        <f>SUM(D47:D51)</f>
        <v>14500</v>
      </c>
      <c r="F46" s="450">
        <f>+E46/$E$2</f>
        <v>4.4862422709872609E-3</v>
      </c>
      <c r="G46" s="238">
        <f>+E46/K46</f>
        <v>1</v>
      </c>
      <c r="H46" s="272" t="s">
        <v>37</v>
      </c>
      <c r="I46" s="284"/>
      <c r="J46" s="269"/>
      <c r="K46" s="285">
        <f>SUM(J47:J51)</f>
        <v>14500</v>
      </c>
      <c r="L46" s="291"/>
      <c r="M46" s="269"/>
      <c r="N46" s="269"/>
      <c r="O46" s="269"/>
    </row>
    <row r="47" spans="1:15" s="2" customFormat="1" x14ac:dyDescent="0.25">
      <c r="A47" s="6" t="s">
        <v>38</v>
      </c>
      <c r="B47" s="26" t="s">
        <v>39</v>
      </c>
      <c r="C47" s="35"/>
      <c r="D47" s="10">
        <v>2000</v>
      </c>
      <c r="E47" s="9"/>
      <c r="F47" s="9"/>
      <c r="H47" s="281" t="s">
        <v>39</v>
      </c>
      <c r="I47" s="280"/>
      <c r="J47" s="283">
        <v>2000</v>
      </c>
      <c r="K47" s="262"/>
      <c r="L47" s="262"/>
      <c r="M47" s="269"/>
      <c r="N47" s="269"/>
      <c r="O47" s="269"/>
    </row>
    <row r="48" spans="1:15" s="2" customFormat="1" x14ac:dyDescent="0.25">
      <c r="A48" s="6" t="s">
        <v>40</v>
      </c>
      <c r="B48" s="26" t="s">
        <v>41</v>
      </c>
      <c r="C48" s="27"/>
      <c r="D48" s="10">
        <v>8000</v>
      </c>
      <c r="E48" s="9"/>
      <c r="F48" s="9"/>
      <c r="H48" s="281" t="s">
        <v>41</v>
      </c>
      <c r="I48" s="280"/>
      <c r="J48" s="283">
        <v>8000</v>
      </c>
      <c r="K48" s="262"/>
      <c r="L48" s="280"/>
      <c r="M48" s="269"/>
      <c r="N48" s="269"/>
      <c r="O48" s="269"/>
    </row>
    <row r="49" spans="1:15" s="2" customFormat="1" x14ac:dyDescent="0.25">
      <c r="A49" s="6" t="s">
        <v>42</v>
      </c>
      <c r="B49" s="26" t="s">
        <v>43</v>
      </c>
      <c r="C49" s="27"/>
      <c r="D49" s="10">
        <v>1500</v>
      </c>
      <c r="E49" s="9"/>
      <c r="F49" s="9"/>
      <c r="H49" s="281" t="s">
        <v>43</v>
      </c>
      <c r="I49" s="280"/>
      <c r="J49" s="283">
        <v>1500</v>
      </c>
      <c r="K49" s="262"/>
      <c r="L49" s="262"/>
      <c r="M49" s="269"/>
      <c r="N49" s="269"/>
      <c r="O49" s="269"/>
    </row>
    <row r="50" spans="1:15" x14ac:dyDescent="0.25">
      <c r="A50" s="6" t="s">
        <v>44</v>
      </c>
      <c r="B50" s="26" t="s">
        <v>45</v>
      </c>
      <c r="C50" s="36"/>
      <c r="D50" s="10">
        <v>2000</v>
      </c>
      <c r="E50" s="9"/>
      <c r="F50" s="9"/>
      <c r="H50" s="281" t="s">
        <v>45</v>
      </c>
      <c r="I50" s="278"/>
      <c r="J50" s="283">
        <v>2000</v>
      </c>
      <c r="K50" s="262"/>
      <c r="L50" s="262"/>
      <c r="M50" s="248"/>
      <c r="N50" s="248"/>
      <c r="O50" s="248"/>
    </row>
    <row r="51" spans="1:15" x14ac:dyDescent="0.25">
      <c r="A51" s="6" t="s">
        <v>46</v>
      </c>
      <c r="B51" s="26" t="s">
        <v>631</v>
      </c>
      <c r="C51" s="36"/>
      <c r="D51" s="10">
        <v>1000</v>
      </c>
      <c r="E51" s="9"/>
      <c r="F51" s="9"/>
      <c r="H51" s="281" t="s">
        <v>631</v>
      </c>
      <c r="I51" s="278"/>
      <c r="J51" s="283">
        <v>1000</v>
      </c>
      <c r="K51" s="262"/>
      <c r="L51" s="262"/>
      <c r="M51" s="248"/>
      <c r="N51" s="248"/>
      <c r="O51" s="248"/>
    </row>
    <row r="52" spans="1:15" x14ac:dyDescent="0.25">
      <c r="A52" s="6"/>
      <c r="B52" s="38" t="s">
        <v>47</v>
      </c>
      <c r="C52" s="39"/>
      <c r="E52" s="40">
        <f>E22+E34+E39+E42+E46</f>
        <v>203291.22</v>
      </c>
      <c r="F52" s="451">
        <f>+E52/$E$2</f>
        <v>6.2897494102384197E-2</v>
      </c>
      <c r="G52" s="238">
        <f>+E52/K52</f>
        <v>0.76959939731669647</v>
      </c>
      <c r="H52" s="293" t="s">
        <v>47</v>
      </c>
      <c r="I52" s="294"/>
      <c r="J52" s="274"/>
      <c r="K52" s="295">
        <f>K22+K34+K39+K42+K46</f>
        <v>264152</v>
      </c>
      <c r="L52" s="296" t="e">
        <f>+K52/$K$2</f>
        <v>#REF!</v>
      </c>
      <c r="M52" s="248"/>
      <c r="N52" s="297">
        <f>(K52/O52)</f>
        <v>1.4541811175337187</v>
      </c>
      <c r="O52" s="448">
        <f>'[1]GASTOS 2020 Enviar'!$D$51</f>
        <v>181650</v>
      </c>
    </row>
    <row r="53" spans="1:15" x14ac:dyDescent="0.25">
      <c r="A53" s="6"/>
      <c r="B53" s="13"/>
      <c r="C53" s="24"/>
      <c r="D53" s="24"/>
      <c r="E53" s="24"/>
      <c r="F53" s="9"/>
      <c r="H53" s="264"/>
      <c r="I53" s="278"/>
      <c r="J53" s="278"/>
      <c r="K53" s="278"/>
      <c r="L53" s="262"/>
      <c r="M53" s="248"/>
      <c r="N53" s="248"/>
      <c r="O53" s="248"/>
    </row>
    <row r="54" spans="1:15" x14ac:dyDescent="0.25">
      <c r="A54" s="484" t="s">
        <v>48</v>
      </c>
      <c r="B54" s="484"/>
      <c r="C54" s="484"/>
      <c r="D54" s="484"/>
      <c r="E54" s="484"/>
      <c r="F54" s="9"/>
      <c r="H54" s="298"/>
      <c r="I54" s="299"/>
      <c r="J54" s="299"/>
      <c r="K54" s="299"/>
      <c r="L54" s="262"/>
      <c r="M54" s="248"/>
      <c r="N54" s="248"/>
      <c r="O54" s="248"/>
    </row>
    <row r="55" spans="1:15" x14ac:dyDescent="0.25">
      <c r="A55" s="235"/>
      <c r="B55" s="235"/>
      <c r="C55" s="235"/>
      <c r="D55" s="235"/>
      <c r="E55" s="235"/>
      <c r="F55" s="9"/>
      <c r="H55" s="256"/>
      <c r="I55" s="250"/>
      <c r="J55" s="300"/>
      <c r="K55" s="300"/>
      <c r="L55" s="280"/>
      <c r="M55" s="248"/>
      <c r="N55" s="248"/>
      <c r="O55" s="248"/>
    </row>
    <row r="56" spans="1:15" x14ac:dyDescent="0.25">
      <c r="A56" s="6"/>
      <c r="B56" s="7" t="s">
        <v>3</v>
      </c>
      <c r="C56" s="3"/>
      <c r="D56" s="192"/>
      <c r="E56" s="192"/>
      <c r="F56" s="9"/>
      <c r="H56" s="260" t="s">
        <v>3</v>
      </c>
      <c r="I56" s="248"/>
      <c r="J56" s="300"/>
      <c r="K56" s="300"/>
      <c r="L56" s="278"/>
      <c r="M56" s="248"/>
      <c r="N56" s="248"/>
      <c r="O56" s="248"/>
    </row>
    <row r="57" spans="1:15" x14ac:dyDescent="0.25">
      <c r="A57" s="6"/>
      <c r="B57" s="8" t="s">
        <v>49</v>
      </c>
      <c r="C57" s="3"/>
      <c r="D57" s="223"/>
      <c r="E57" s="152"/>
      <c r="F57" s="9"/>
      <c r="H57" s="261" t="s">
        <v>49</v>
      </c>
      <c r="I57" s="248"/>
      <c r="J57" s="301"/>
      <c r="K57" s="302"/>
      <c r="L57" s="267"/>
      <c r="M57" s="248"/>
      <c r="N57" s="248"/>
      <c r="O57" s="248"/>
    </row>
    <row r="58" spans="1:15" x14ac:dyDescent="0.25">
      <c r="A58" s="6"/>
      <c r="B58" s="13" t="s">
        <v>50</v>
      </c>
      <c r="C58" s="41"/>
      <c r="D58" s="131"/>
      <c r="E58" s="131"/>
      <c r="F58" s="9"/>
      <c r="H58" s="264" t="s">
        <v>50</v>
      </c>
      <c r="I58" s="303"/>
      <c r="J58" s="304"/>
      <c r="K58" s="304"/>
      <c r="L58" s="250"/>
      <c r="M58" s="248"/>
      <c r="N58" s="248"/>
      <c r="O58" s="248"/>
    </row>
    <row r="59" spans="1:15" x14ac:dyDescent="0.25">
      <c r="A59" s="6"/>
      <c r="B59" s="13" t="s">
        <v>51</v>
      </c>
      <c r="C59" s="9"/>
      <c r="D59" s="9">
        <f>E72</f>
        <v>88511.72</v>
      </c>
      <c r="E59" s="9"/>
      <c r="F59" s="9"/>
      <c r="H59" s="264" t="s">
        <v>51</v>
      </c>
      <c r="I59" s="262"/>
      <c r="J59" s="262">
        <f>K72</f>
        <v>83506.740000000005</v>
      </c>
      <c r="K59" s="262"/>
      <c r="L59" s="257"/>
      <c r="M59" s="248"/>
      <c r="N59" s="248"/>
      <c r="O59" s="248"/>
    </row>
    <row r="60" spans="1:15" ht="23.4" x14ac:dyDescent="0.25">
      <c r="A60" s="6"/>
      <c r="B60" s="13" t="s">
        <v>52</v>
      </c>
      <c r="C60" s="9"/>
      <c r="D60" s="9"/>
      <c r="E60" s="9"/>
      <c r="F60" s="9"/>
      <c r="H60" s="264" t="s">
        <v>52</v>
      </c>
      <c r="I60" s="262"/>
      <c r="J60" s="262"/>
      <c r="K60" s="262"/>
      <c r="L60" s="248"/>
      <c r="M60" s="248"/>
      <c r="N60" s="248"/>
      <c r="O60" s="248"/>
    </row>
    <row r="61" spans="1:15" x14ac:dyDescent="0.25">
      <c r="A61" s="6"/>
      <c r="B61" s="13" t="s">
        <v>53</v>
      </c>
      <c r="C61" s="9"/>
      <c r="D61" s="9">
        <f>E75</f>
        <v>17700</v>
      </c>
      <c r="E61" s="9"/>
      <c r="F61" s="9"/>
      <c r="H61" s="264" t="s">
        <v>53</v>
      </c>
      <c r="I61" s="262"/>
      <c r="J61" s="262">
        <f>K75</f>
        <v>7700</v>
      </c>
      <c r="K61" s="262"/>
      <c r="L61" s="303"/>
      <c r="M61" s="248"/>
      <c r="N61" s="248"/>
      <c r="O61" s="248"/>
    </row>
    <row r="62" spans="1:15" x14ac:dyDescent="0.25">
      <c r="A62" s="6"/>
      <c r="B62" s="8" t="s">
        <v>54</v>
      </c>
      <c r="C62" s="9"/>
      <c r="D62" s="9">
        <f>E82</f>
        <v>87200</v>
      </c>
      <c r="E62" s="9"/>
      <c r="F62" s="9"/>
      <c r="H62" s="261" t="s">
        <v>54</v>
      </c>
      <c r="I62" s="262"/>
      <c r="J62" s="262">
        <f>K82</f>
        <v>87400</v>
      </c>
      <c r="K62" s="262"/>
      <c r="L62" s="262"/>
      <c r="M62" s="248"/>
      <c r="N62" s="248"/>
      <c r="O62" s="248"/>
    </row>
    <row r="63" spans="1:15" x14ac:dyDescent="0.25">
      <c r="A63" s="6"/>
      <c r="B63" s="8" t="s">
        <v>55</v>
      </c>
      <c r="C63" s="9"/>
      <c r="D63" s="9"/>
      <c r="E63" s="9"/>
      <c r="F63" s="9"/>
      <c r="H63" s="261" t="s">
        <v>55</v>
      </c>
      <c r="I63" s="262"/>
      <c r="J63" s="262"/>
      <c r="K63" s="262"/>
      <c r="L63" s="262"/>
      <c r="M63" s="248"/>
      <c r="N63" s="248"/>
      <c r="O63" s="248"/>
    </row>
    <row r="64" spans="1:15" x14ac:dyDescent="0.25">
      <c r="A64" s="6"/>
      <c r="B64" s="8" t="s">
        <v>56</v>
      </c>
      <c r="C64" s="9"/>
      <c r="D64" s="9">
        <f>E87</f>
        <v>79500</v>
      </c>
      <c r="E64" s="9"/>
      <c r="F64" s="9"/>
      <c r="H64" s="261" t="s">
        <v>56</v>
      </c>
      <c r="I64" s="262"/>
      <c r="J64" s="262">
        <f>K87</f>
        <v>76600</v>
      </c>
      <c r="K64" s="262"/>
      <c r="L64" s="262"/>
      <c r="M64" s="248"/>
      <c r="N64" s="248"/>
      <c r="O64" s="248"/>
    </row>
    <row r="65" spans="1:15" x14ac:dyDescent="0.25">
      <c r="A65" s="6"/>
      <c r="B65" s="8" t="s">
        <v>57</v>
      </c>
      <c r="C65" s="16"/>
      <c r="D65" s="11">
        <f>E93</f>
        <v>0</v>
      </c>
      <c r="E65" s="11"/>
      <c r="F65" s="9"/>
      <c r="H65" s="261" t="s">
        <v>57</v>
      </c>
      <c r="I65" s="267"/>
      <c r="J65" s="262" t="e">
        <f>K93</f>
        <v>#REF!</v>
      </c>
      <c r="K65" s="262"/>
      <c r="L65" s="262"/>
      <c r="M65" s="248"/>
      <c r="N65" s="248"/>
      <c r="O65" s="248"/>
    </row>
    <row r="66" spans="1:15" x14ac:dyDescent="0.25">
      <c r="A66" s="6"/>
      <c r="B66" s="13"/>
      <c r="C66" s="16"/>
      <c r="D66" s="11"/>
      <c r="E66" s="11"/>
      <c r="F66" s="9"/>
      <c r="H66" s="264"/>
      <c r="I66" s="267"/>
      <c r="J66" s="262"/>
      <c r="K66" s="262"/>
      <c r="L66" s="262"/>
      <c r="M66" s="248"/>
      <c r="N66" s="248"/>
      <c r="O66" s="248"/>
    </row>
    <row r="67" spans="1:15" x14ac:dyDescent="0.25">
      <c r="A67" s="6"/>
      <c r="B67" s="7" t="s">
        <v>10</v>
      </c>
      <c r="C67" s="16"/>
      <c r="D67" s="11"/>
      <c r="E67" s="11"/>
      <c r="F67" s="9"/>
      <c r="H67" s="260" t="s">
        <v>10</v>
      </c>
      <c r="I67" s="267"/>
      <c r="J67" s="262"/>
      <c r="K67" s="262"/>
      <c r="L67" s="262"/>
      <c r="M67" s="248"/>
      <c r="N67" s="248"/>
      <c r="O67" s="248"/>
    </row>
    <row r="68" spans="1:15" s="3" customFormat="1" ht="23.4" x14ac:dyDescent="0.25">
      <c r="A68" s="6"/>
      <c r="B68" s="17" t="s">
        <v>58</v>
      </c>
      <c r="C68" s="16"/>
      <c r="D68" s="16"/>
      <c r="E68" s="16"/>
      <c r="F68" s="16"/>
      <c r="H68" s="268" t="s">
        <v>58</v>
      </c>
      <c r="I68" s="267"/>
      <c r="J68" s="267"/>
      <c r="K68" s="267"/>
      <c r="L68" s="267"/>
      <c r="M68" s="248"/>
      <c r="N68" s="248"/>
      <c r="O68" s="248"/>
    </row>
    <row r="69" spans="1:15" ht="46.2" x14ac:dyDescent="0.25">
      <c r="A69" s="6"/>
      <c r="B69" s="17" t="s">
        <v>59</v>
      </c>
      <c r="C69" s="16"/>
      <c r="D69" s="16"/>
      <c r="E69" s="16"/>
      <c r="F69" s="16"/>
      <c r="H69" s="268" t="s">
        <v>59</v>
      </c>
      <c r="I69" s="267"/>
      <c r="J69" s="267"/>
      <c r="K69" s="267"/>
      <c r="L69" s="267"/>
      <c r="M69" s="248"/>
      <c r="N69" s="248"/>
      <c r="O69" s="248"/>
    </row>
    <row r="70" spans="1:15" x14ac:dyDescent="0.25">
      <c r="A70" s="6"/>
      <c r="B70" s="17"/>
      <c r="C70" s="16"/>
      <c r="D70" s="16"/>
      <c r="E70" s="16"/>
      <c r="F70" s="16"/>
      <c r="H70" s="268"/>
      <c r="I70" s="267"/>
      <c r="J70" s="267"/>
      <c r="K70" s="267"/>
      <c r="L70" s="267"/>
      <c r="M70" s="248"/>
      <c r="N70" s="248"/>
      <c r="O70" s="248"/>
    </row>
    <row r="71" spans="1:15" x14ac:dyDescent="0.25">
      <c r="A71" s="6"/>
      <c r="B71" s="7" t="s">
        <v>16</v>
      </c>
      <c r="C71" s="16"/>
      <c r="D71" s="16"/>
      <c r="E71" s="16"/>
      <c r="F71" s="16"/>
      <c r="H71" s="260" t="s">
        <v>16</v>
      </c>
      <c r="I71" s="267"/>
      <c r="J71" s="267"/>
      <c r="K71" s="267"/>
      <c r="L71" s="267"/>
      <c r="M71" s="248"/>
      <c r="N71" s="248"/>
      <c r="O71" s="248"/>
    </row>
    <row r="72" spans="1:15" ht="26.4" x14ac:dyDescent="0.25">
      <c r="A72" s="1"/>
      <c r="B72" s="19" t="s">
        <v>60</v>
      </c>
      <c r="C72" s="28"/>
      <c r="D72" s="16"/>
      <c r="E72" s="29">
        <f>SUM(D73)</f>
        <v>88511.72</v>
      </c>
      <c r="F72" s="450">
        <f>+E72/$E$2</f>
        <v>2.7385173775295764E-2</v>
      </c>
      <c r="G72" s="238">
        <f>+E72/K72</f>
        <v>1.059935042369035</v>
      </c>
      <c r="H72" s="272" t="s">
        <v>60</v>
      </c>
      <c r="I72" s="284"/>
      <c r="J72" s="267"/>
      <c r="K72" s="285">
        <f>SUM(J73)</f>
        <v>83506.740000000005</v>
      </c>
      <c r="L72" s="267"/>
      <c r="M72" s="248"/>
      <c r="N72" s="248"/>
      <c r="O72" s="248"/>
    </row>
    <row r="73" spans="1:15" x14ac:dyDescent="0.25">
      <c r="A73" s="6" t="s">
        <v>61</v>
      </c>
      <c r="B73" s="167" t="s">
        <v>62</v>
      </c>
      <c r="C73" s="27"/>
      <c r="D73" s="16">
        <v>88511.72</v>
      </c>
      <c r="E73" s="164"/>
      <c r="F73" s="16"/>
      <c r="H73" s="305" t="s">
        <v>62</v>
      </c>
      <c r="I73" s="280"/>
      <c r="J73" s="267">
        <v>83506.740000000005</v>
      </c>
      <c r="K73" s="306"/>
      <c r="L73" s="267"/>
      <c r="M73" s="248"/>
      <c r="N73" s="248"/>
      <c r="O73" s="248"/>
    </row>
    <row r="74" spans="1:15" x14ac:dyDescent="0.25">
      <c r="A74" s="6"/>
      <c r="D74" s="16"/>
      <c r="E74" s="202"/>
      <c r="F74" s="16"/>
      <c r="H74" s="248"/>
      <c r="I74" s="248"/>
      <c r="J74" s="267"/>
      <c r="K74" s="307"/>
      <c r="L74" s="267"/>
      <c r="M74" s="248"/>
      <c r="N74" s="248"/>
      <c r="O74" s="248"/>
    </row>
    <row r="75" spans="1:15" ht="26.4" x14ac:dyDescent="0.25">
      <c r="A75" s="1"/>
      <c r="B75" s="19" t="s">
        <v>632</v>
      </c>
      <c r="C75" s="28"/>
      <c r="D75" s="16"/>
      <c r="E75" s="29">
        <f>SUM(D76:D81)</f>
        <v>17700</v>
      </c>
      <c r="F75" s="450">
        <f>+E75/$E$2</f>
        <v>5.4763095307913462E-3</v>
      </c>
      <c r="G75" s="238">
        <f>+E75/K75</f>
        <v>2.2987012987012987</v>
      </c>
      <c r="H75" s="272" t="s">
        <v>632</v>
      </c>
      <c r="I75" s="284"/>
      <c r="J75" s="267"/>
      <c r="K75" s="285">
        <f>SUM(J76:J81)</f>
        <v>7700</v>
      </c>
      <c r="L75" s="280"/>
      <c r="M75" s="248"/>
      <c r="N75" s="248"/>
      <c r="O75" s="248"/>
    </row>
    <row r="76" spans="1:15" x14ac:dyDescent="0.25">
      <c r="A76" s="6" t="s">
        <v>666</v>
      </c>
      <c r="B76" s="167" t="s">
        <v>63</v>
      </c>
      <c r="C76" s="27"/>
      <c r="D76" s="10">
        <v>1000</v>
      </c>
      <c r="E76" s="203"/>
      <c r="F76" s="16"/>
      <c r="H76" s="305" t="s">
        <v>63</v>
      </c>
      <c r="I76" s="280"/>
      <c r="J76" s="283">
        <v>2000</v>
      </c>
      <c r="K76" s="308"/>
      <c r="L76" s="280"/>
      <c r="M76" s="248"/>
      <c r="N76" s="248"/>
      <c r="O76" s="248"/>
    </row>
    <row r="77" spans="1:15" x14ac:dyDescent="0.25">
      <c r="A77" s="6" t="s">
        <v>665</v>
      </c>
      <c r="B77" s="167" t="s">
        <v>715</v>
      </c>
      <c r="C77" s="27"/>
      <c r="D77" s="10">
        <v>4000</v>
      </c>
      <c r="E77" s="9"/>
      <c r="F77" s="16"/>
      <c r="H77" s="305" t="s">
        <v>715</v>
      </c>
      <c r="I77" s="280"/>
      <c r="J77" s="283">
        <v>5000</v>
      </c>
      <c r="K77" s="262"/>
      <c r="L77" s="262"/>
      <c r="M77" s="248"/>
      <c r="N77" s="248"/>
      <c r="O77" s="248"/>
    </row>
    <row r="78" spans="1:15" x14ac:dyDescent="0.25">
      <c r="A78" s="6" t="s">
        <v>743</v>
      </c>
      <c r="B78" s="167" t="s">
        <v>728</v>
      </c>
      <c r="C78" s="27"/>
      <c r="D78" s="10">
        <v>12000</v>
      </c>
      <c r="E78" s="9"/>
      <c r="F78" s="16"/>
      <c r="H78" s="305"/>
      <c r="I78" s="280"/>
      <c r="J78" s="283"/>
      <c r="K78" s="262"/>
      <c r="L78" s="262"/>
      <c r="M78" s="248"/>
      <c r="N78" s="248"/>
      <c r="O78" s="248"/>
    </row>
    <row r="79" spans="1:15" x14ac:dyDescent="0.25">
      <c r="A79" s="6" t="s">
        <v>64</v>
      </c>
      <c r="B79" s="167" t="s">
        <v>65</v>
      </c>
      <c r="C79" s="27"/>
      <c r="D79" s="10">
        <v>700</v>
      </c>
      <c r="E79" s="9"/>
      <c r="F79" s="16"/>
      <c r="H79" s="305" t="s">
        <v>65</v>
      </c>
      <c r="I79" s="280"/>
      <c r="J79" s="283">
        <v>700</v>
      </c>
      <c r="K79" s="262"/>
      <c r="L79" s="262"/>
      <c r="M79" s="248"/>
      <c r="N79" s="248"/>
      <c r="O79" s="248"/>
    </row>
    <row r="80" spans="1:15" ht="14.4" x14ac:dyDescent="0.3">
      <c r="A80" s="6"/>
      <c r="C80" s="460"/>
      <c r="D80" s="457"/>
      <c r="E80" s="9"/>
      <c r="F80" s="16"/>
      <c r="H80" s="305"/>
      <c r="I80" s="280"/>
      <c r="J80" s="283"/>
      <c r="K80" s="262"/>
      <c r="L80" s="262"/>
      <c r="M80" s="248"/>
      <c r="N80" s="248"/>
      <c r="O80" s="248"/>
    </row>
    <row r="81" spans="1:15" x14ac:dyDescent="0.25">
      <c r="A81" s="6"/>
      <c r="B81" s="167"/>
      <c r="C81" s="27"/>
      <c r="D81" s="10"/>
      <c r="E81" s="9"/>
      <c r="F81" s="16"/>
      <c r="H81" s="305"/>
      <c r="I81" s="280"/>
      <c r="J81" s="283"/>
      <c r="K81" s="262"/>
      <c r="L81" s="262"/>
      <c r="M81" s="248"/>
      <c r="N81" s="248"/>
      <c r="O81" s="248"/>
    </row>
    <row r="82" spans="1:15" x14ac:dyDescent="0.25">
      <c r="A82" s="6"/>
      <c r="B82" s="44" t="s">
        <v>66</v>
      </c>
      <c r="C82" s="28"/>
      <c r="E82" s="29">
        <f>SUM(D83:D85)</f>
        <v>87200</v>
      </c>
      <c r="F82" s="450">
        <f>+E82/$E$2</f>
        <v>2.6979332829661321E-2</v>
      </c>
      <c r="G82" s="238">
        <f>+E82/K82</f>
        <v>0.99771167048054921</v>
      </c>
      <c r="H82" s="309" t="s">
        <v>66</v>
      </c>
      <c r="I82" s="284"/>
      <c r="J82" s="274"/>
      <c r="K82" s="285">
        <f>SUM(J83:J85)</f>
        <v>87400</v>
      </c>
      <c r="L82" s="262"/>
      <c r="M82" s="248"/>
      <c r="N82" s="248"/>
      <c r="O82" s="248"/>
    </row>
    <row r="83" spans="1:15" ht="23.4" x14ac:dyDescent="0.25">
      <c r="A83" s="6" t="s">
        <v>67</v>
      </c>
      <c r="B83" s="167" t="s">
        <v>68</v>
      </c>
      <c r="C83" s="27"/>
      <c r="D83" s="10">
        <v>85000</v>
      </c>
      <c r="E83" s="9"/>
      <c r="F83" s="16"/>
      <c r="H83" s="305" t="s">
        <v>68</v>
      </c>
      <c r="I83" s="280"/>
      <c r="J83" s="283">
        <v>85000</v>
      </c>
      <c r="K83" s="262"/>
      <c r="L83" s="262"/>
      <c r="M83" s="248"/>
      <c r="N83" s="248"/>
      <c r="O83" s="248"/>
    </row>
    <row r="84" spans="1:15" x14ac:dyDescent="0.25">
      <c r="A84" s="6" t="s">
        <v>69</v>
      </c>
      <c r="B84" s="167" t="s">
        <v>70</v>
      </c>
      <c r="C84" s="27"/>
      <c r="D84" s="10">
        <v>1200</v>
      </c>
      <c r="E84" s="9"/>
      <c r="F84" s="16"/>
      <c r="H84" s="305" t="s">
        <v>70</v>
      </c>
      <c r="I84" s="280"/>
      <c r="J84" s="283">
        <v>1200</v>
      </c>
      <c r="K84" s="262"/>
      <c r="L84" s="262"/>
      <c r="M84" s="248"/>
      <c r="N84" s="248"/>
      <c r="O84" s="248"/>
    </row>
    <row r="85" spans="1:15" x14ac:dyDescent="0.25">
      <c r="A85" s="6" t="s">
        <v>716</v>
      </c>
      <c r="B85" s="167" t="s">
        <v>717</v>
      </c>
      <c r="C85" s="27"/>
      <c r="D85" s="9">
        <v>1000</v>
      </c>
      <c r="E85" s="9"/>
      <c r="F85" s="16"/>
      <c r="H85" s="305" t="s">
        <v>717</v>
      </c>
      <c r="I85" s="280"/>
      <c r="J85" s="262">
        <v>1200</v>
      </c>
      <c r="K85" s="262"/>
      <c r="L85" s="262"/>
      <c r="M85" s="248"/>
      <c r="N85" s="248"/>
      <c r="O85" s="248"/>
    </row>
    <row r="86" spans="1:15" x14ac:dyDescent="0.25">
      <c r="A86" s="6"/>
      <c r="B86" s="456"/>
      <c r="C86" s="27"/>
      <c r="D86" s="203"/>
      <c r="E86" s="9"/>
      <c r="F86" s="16"/>
      <c r="H86" s="305"/>
      <c r="I86" s="280"/>
      <c r="J86" s="262"/>
      <c r="K86" s="262"/>
      <c r="L86" s="262"/>
      <c r="M86" s="248"/>
      <c r="N86" s="248"/>
      <c r="O86" s="248"/>
    </row>
    <row r="87" spans="1:15" ht="12.6" customHeight="1" x14ac:dyDescent="0.25">
      <c r="A87" s="6"/>
      <c r="B87" s="44" t="s">
        <v>71</v>
      </c>
      <c r="C87" s="28"/>
      <c r="E87" s="29">
        <f>SUM(D88:D92)</f>
        <v>79500</v>
      </c>
      <c r="F87" s="450">
        <f>+E87/$E$2</f>
        <v>2.4596983485757742E-2</v>
      </c>
      <c r="G87" s="238">
        <f>+E87/K87</f>
        <v>1.0378590078328982</v>
      </c>
      <c r="H87" s="309" t="s">
        <v>71</v>
      </c>
      <c r="I87" s="284"/>
      <c r="J87" s="274" t="s">
        <v>718</v>
      </c>
      <c r="K87" s="285">
        <f>SUM(J88:J92)</f>
        <v>76600</v>
      </c>
      <c r="L87" s="262"/>
      <c r="M87" s="248"/>
      <c r="N87" s="248"/>
      <c r="O87" s="248"/>
    </row>
    <row r="88" spans="1:15" s="2" customFormat="1" x14ac:dyDescent="0.25">
      <c r="A88" s="6" t="s">
        <v>72</v>
      </c>
      <c r="B88" s="167" t="s">
        <v>73</v>
      </c>
      <c r="C88" s="27"/>
      <c r="D88" s="114">
        <v>55000</v>
      </c>
      <c r="E88" s="197"/>
      <c r="F88" s="16"/>
      <c r="H88" s="305" t="s">
        <v>73</v>
      </c>
      <c r="I88" s="280"/>
      <c r="J88" s="283">
        <v>55000</v>
      </c>
      <c r="K88" s="308"/>
      <c r="L88" s="280"/>
      <c r="M88" s="269"/>
      <c r="N88" s="269"/>
      <c r="O88" s="269"/>
    </row>
    <row r="89" spans="1:15" s="2" customFormat="1" ht="23.4" x14ac:dyDescent="0.25">
      <c r="A89" s="6" t="s">
        <v>760</v>
      </c>
      <c r="B89" s="167" t="s">
        <v>761</v>
      </c>
      <c r="C89" s="27"/>
      <c r="D89" s="114">
        <v>500</v>
      </c>
      <c r="E89" s="197"/>
      <c r="F89" s="16"/>
      <c r="H89" s="305"/>
      <c r="I89" s="280"/>
      <c r="J89" s="283"/>
      <c r="K89" s="308"/>
      <c r="L89" s="280"/>
      <c r="M89" s="269"/>
      <c r="N89" s="269"/>
      <c r="O89" s="269"/>
    </row>
    <row r="90" spans="1:15" x14ac:dyDescent="0.25">
      <c r="A90" s="6" t="s">
        <v>74</v>
      </c>
      <c r="B90" s="167" t="s">
        <v>75</v>
      </c>
      <c r="C90" s="27"/>
      <c r="D90" s="10">
        <v>10000</v>
      </c>
      <c r="E90" s="203"/>
      <c r="F90" s="16"/>
      <c r="H90" s="305" t="s">
        <v>75</v>
      </c>
      <c r="I90" s="280"/>
      <c r="J90" s="283">
        <v>10000</v>
      </c>
      <c r="K90" s="308"/>
      <c r="L90" s="280"/>
      <c r="M90" s="248"/>
      <c r="N90" s="248"/>
      <c r="O90" s="248"/>
    </row>
    <row r="91" spans="1:15" x14ac:dyDescent="0.25">
      <c r="A91" s="6" t="s">
        <v>76</v>
      </c>
      <c r="B91" s="167" t="s">
        <v>77</v>
      </c>
      <c r="C91" s="27"/>
      <c r="D91" s="10">
        <v>12000</v>
      </c>
      <c r="E91" s="203"/>
      <c r="F91" s="16"/>
      <c r="H91" s="305" t="s">
        <v>77</v>
      </c>
      <c r="I91" s="280"/>
      <c r="J91" s="283">
        <v>10000</v>
      </c>
      <c r="K91" s="308"/>
      <c r="L91" s="262"/>
      <c r="M91" s="248"/>
      <c r="N91" s="248"/>
      <c r="O91" s="248"/>
    </row>
    <row r="92" spans="1:15" x14ac:dyDescent="0.25">
      <c r="A92" s="6" t="s">
        <v>660</v>
      </c>
      <c r="B92" s="167" t="s">
        <v>661</v>
      </c>
      <c r="C92" s="45"/>
      <c r="D92" s="114">
        <v>2000</v>
      </c>
      <c r="E92" s="11"/>
      <c r="F92" s="16"/>
      <c r="H92" s="305" t="s">
        <v>661</v>
      </c>
      <c r="I92" s="310"/>
      <c r="J92" s="283">
        <v>1600</v>
      </c>
      <c r="K92" s="262"/>
      <c r="L92" s="262"/>
      <c r="M92" s="248"/>
      <c r="N92" s="248"/>
      <c r="O92" s="248"/>
    </row>
    <row r="93" spans="1:15" x14ac:dyDescent="0.25">
      <c r="A93" s="6"/>
      <c r="B93" s="19" t="s">
        <v>696</v>
      </c>
      <c r="C93" s="16"/>
      <c r="D93" s="27"/>
      <c r="E93" s="29">
        <f>D94</f>
        <v>0</v>
      </c>
      <c r="F93" s="450">
        <f>+E93/$E$2</f>
        <v>0</v>
      </c>
      <c r="G93" s="238" t="e">
        <f>+E93/K93</f>
        <v>#REF!</v>
      </c>
      <c r="H93" s="272" t="s">
        <v>696</v>
      </c>
      <c r="I93" s="267"/>
      <c r="J93" s="280"/>
      <c r="K93" s="285" t="e">
        <f>#REF!</f>
        <v>#REF!</v>
      </c>
      <c r="L93" s="267"/>
      <c r="M93" s="248"/>
      <c r="N93" s="248"/>
      <c r="O93" s="248"/>
    </row>
    <row r="94" spans="1:15" x14ac:dyDescent="0.25">
      <c r="A94" s="6"/>
      <c r="B94" s="42"/>
      <c r="C94" s="27"/>
      <c r="D94" s="43"/>
      <c r="E94" s="45"/>
      <c r="F94" s="45"/>
      <c r="H94" s="311"/>
      <c r="I94" s="280"/>
      <c r="J94" s="279"/>
      <c r="K94" s="310"/>
      <c r="L94" s="262"/>
      <c r="M94" s="248"/>
      <c r="N94" s="248"/>
      <c r="O94" s="248"/>
    </row>
    <row r="95" spans="1:15" x14ac:dyDescent="0.25">
      <c r="A95" s="6"/>
      <c r="B95" s="38" t="s">
        <v>78</v>
      </c>
      <c r="C95" s="39"/>
      <c r="E95" s="40">
        <f>E72+E75+E82+E87+E93</f>
        <v>272911.71999999997</v>
      </c>
      <c r="F95" s="451">
        <f>+E95/$E$2</f>
        <v>8.443779962150616E-2</v>
      </c>
      <c r="G95" s="238" t="e">
        <f>+E95/K95</f>
        <v>#REF!</v>
      </c>
      <c r="H95" s="293" t="s">
        <v>78</v>
      </c>
      <c r="I95" s="294"/>
      <c r="J95" s="274"/>
      <c r="K95" s="295" t="e">
        <f>K72+K75+K82+K87+K93</f>
        <v>#REF!</v>
      </c>
      <c r="L95" s="296" t="e">
        <f>+K95/$K$2</f>
        <v>#REF!</v>
      </c>
      <c r="M95" s="248"/>
      <c r="N95" s="297" t="e">
        <f>-1+(K95/O95)</f>
        <v>#REF!</v>
      </c>
      <c r="O95" s="448">
        <f>'[1]GASTOS 2020 Enviar'!$D$91</f>
        <v>458528.34880000004</v>
      </c>
    </row>
    <row r="96" spans="1:15" x14ac:dyDescent="0.25">
      <c r="A96" s="6"/>
      <c r="B96" s="15"/>
      <c r="C96" s="3"/>
      <c r="D96" s="223"/>
      <c r="E96" s="152"/>
      <c r="F96" s="45"/>
      <c r="H96" s="266"/>
      <c r="I96" s="248"/>
      <c r="J96" s="301"/>
      <c r="K96" s="302"/>
      <c r="L96" s="262"/>
      <c r="M96" s="248"/>
      <c r="N96" s="248"/>
      <c r="O96" s="248"/>
    </row>
    <row r="97" spans="1:15" x14ac:dyDescent="0.25">
      <c r="A97" s="484" t="s">
        <v>79</v>
      </c>
      <c r="B97" s="484"/>
      <c r="C97" s="484"/>
      <c r="D97" s="484"/>
      <c r="E97" s="484"/>
      <c r="F97" s="45"/>
      <c r="H97" s="312"/>
      <c r="I97" s="313"/>
      <c r="J97" s="294"/>
      <c r="K97" s="294"/>
      <c r="L97" s="262"/>
      <c r="M97" s="248"/>
      <c r="N97" s="248"/>
      <c r="O97" s="248"/>
    </row>
    <row r="98" spans="1:15" x14ac:dyDescent="0.25">
      <c r="A98" s="235"/>
      <c r="B98" s="235"/>
      <c r="C98" s="235"/>
      <c r="D98" s="235"/>
      <c r="E98" s="235"/>
      <c r="F98" s="235"/>
      <c r="H98" s="256"/>
      <c r="I98" s="250"/>
      <c r="J98" s="300"/>
      <c r="K98" s="300"/>
      <c r="L98" s="262"/>
      <c r="M98" s="248"/>
      <c r="N98" s="248"/>
      <c r="O98" s="248"/>
    </row>
    <row r="99" spans="1:15" x14ac:dyDescent="0.25">
      <c r="A99" s="6"/>
      <c r="B99" s="7" t="s">
        <v>3</v>
      </c>
      <c r="C99" s="3"/>
      <c r="D99" s="192"/>
      <c r="E99" s="192"/>
      <c r="F99" s="192"/>
      <c r="H99" s="260" t="s">
        <v>3</v>
      </c>
      <c r="I99" s="248"/>
      <c r="J99" s="300"/>
      <c r="K99" s="300"/>
      <c r="L99" s="262"/>
      <c r="M99" s="248"/>
      <c r="N99" s="248"/>
      <c r="O99" s="248"/>
    </row>
    <row r="100" spans="1:15" x14ac:dyDescent="0.25">
      <c r="A100" s="6"/>
      <c r="B100" s="8" t="s">
        <v>80</v>
      </c>
      <c r="C100" s="9"/>
      <c r="D100" s="9">
        <f>E114</f>
        <v>3000</v>
      </c>
      <c r="E100" s="9"/>
      <c r="F100" s="9"/>
      <c r="H100" s="261" t="s">
        <v>80</v>
      </c>
      <c r="I100" s="262"/>
      <c r="J100" s="262">
        <f>K114</f>
        <v>3000</v>
      </c>
      <c r="K100" s="262"/>
      <c r="L100" s="262"/>
      <c r="M100" s="248"/>
      <c r="N100" s="248"/>
      <c r="O100" s="248"/>
    </row>
    <row r="101" spans="1:15" s="3" customFormat="1" x14ac:dyDescent="0.25">
      <c r="A101" s="6"/>
      <c r="B101" s="8" t="s">
        <v>81</v>
      </c>
      <c r="C101" s="46"/>
      <c r="D101" s="46">
        <f>E117</f>
        <v>19000</v>
      </c>
      <c r="E101" s="46"/>
      <c r="F101" s="46"/>
      <c r="H101" s="261" t="s">
        <v>81</v>
      </c>
      <c r="I101" s="314"/>
      <c r="J101" s="314">
        <f>K117</f>
        <v>9000</v>
      </c>
      <c r="K101" s="314"/>
      <c r="L101" s="262"/>
      <c r="M101" s="248"/>
      <c r="N101" s="248"/>
      <c r="O101" s="248"/>
    </row>
    <row r="102" spans="1:15" s="3" customFormat="1" x14ac:dyDescent="0.25">
      <c r="A102" s="6"/>
      <c r="B102" s="8" t="s">
        <v>82</v>
      </c>
      <c r="C102" s="9"/>
      <c r="D102" s="9">
        <f>E123</f>
        <v>39000</v>
      </c>
      <c r="E102" s="9"/>
      <c r="F102" s="9"/>
      <c r="H102" s="261" t="s">
        <v>82</v>
      </c>
      <c r="I102" s="262"/>
      <c r="J102" s="262">
        <f>K123</f>
        <v>1000</v>
      </c>
      <c r="K102" s="262"/>
      <c r="L102" s="262"/>
      <c r="M102" s="248"/>
      <c r="N102" s="248"/>
      <c r="O102" s="248"/>
    </row>
    <row r="103" spans="1:15" s="3" customFormat="1" ht="23.4" x14ac:dyDescent="0.25">
      <c r="A103" s="6"/>
      <c r="B103" s="8" t="s">
        <v>83</v>
      </c>
      <c r="C103" s="16"/>
      <c r="D103" s="11"/>
      <c r="E103" s="11"/>
      <c r="F103" s="11"/>
      <c r="H103" s="261" t="s">
        <v>83</v>
      </c>
      <c r="I103" s="267"/>
      <c r="J103" s="262"/>
      <c r="K103" s="262"/>
      <c r="L103" s="262"/>
      <c r="M103" s="248"/>
      <c r="N103" s="248"/>
      <c r="O103" s="248"/>
    </row>
    <row r="104" spans="1:15" x14ac:dyDescent="0.25">
      <c r="A104" s="6"/>
      <c r="B104" s="13" t="s">
        <v>84</v>
      </c>
      <c r="C104" s="48"/>
      <c r="D104" s="47"/>
      <c r="E104" s="47"/>
      <c r="F104" s="47"/>
      <c r="H104" s="264" t="s">
        <v>84</v>
      </c>
      <c r="I104" s="315"/>
      <c r="J104" s="314"/>
      <c r="K104" s="314"/>
      <c r="L104" s="262"/>
      <c r="M104" s="248"/>
      <c r="N104" s="248"/>
      <c r="O104" s="248"/>
    </row>
    <row r="105" spans="1:15" s="2" customFormat="1" x14ac:dyDescent="0.25">
      <c r="A105" s="6"/>
      <c r="B105" s="13"/>
      <c r="C105" s="16"/>
      <c r="D105" s="11"/>
      <c r="E105" s="11"/>
      <c r="F105" s="11"/>
      <c r="H105" s="264"/>
      <c r="I105" s="267"/>
      <c r="J105" s="262"/>
      <c r="K105" s="262"/>
      <c r="L105" s="262"/>
      <c r="M105" s="269"/>
      <c r="N105" s="269"/>
      <c r="O105" s="269"/>
    </row>
    <row r="106" spans="1:15" x14ac:dyDescent="0.25">
      <c r="A106" s="6"/>
      <c r="B106" s="7" t="s">
        <v>10</v>
      </c>
      <c r="C106" s="16"/>
      <c r="D106" s="11"/>
      <c r="E106" s="11"/>
      <c r="F106" s="11"/>
      <c r="H106" s="260" t="s">
        <v>10</v>
      </c>
      <c r="I106" s="267"/>
      <c r="J106" s="262"/>
      <c r="K106" s="262"/>
      <c r="L106" s="262"/>
      <c r="M106" s="248"/>
      <c r="N106" s="248"/>
      <c r="O106" s="248"/>
    </row>
    <row r="107" spans="1:15" ht="23.4" x14ac:dyDescent="0.25">
      <c r="A107" s="6"/>
      <c r="B107" s="17" t="s">
        <v>85</v>
      </c>
      <c r="C107" s="16"/>
      <c r="D107" s="11"/>
      <c r="E107" s="11"/>
      <c r="F107" s="11"/>
      <c r="H107" s="268" t="s">
        <v>85</v>
      </c>
      <c r="I107" s="267"/>
      <c r="J107" s="262"/>
      <c r="K107" s="262"/>
      <c r="L107" s="262"/>
      <c r="M107" s="248"/>
      <c r="N107" s="248"/>
      <c r="O107" s="248"/>
    </row>
    <row r="108" spans="1:15" x14ac:dyDescent="0.25">
      <c r="A108" s="6"/>
      <c r="B108" s="17" t="s">
        <v>86</v>
      </c>
      <c r="C108" s="16"/>
      <c r="D108" s="11"/>
      <c r="E108" s="11"/>
      <c r="F108" s="11"/>
      <c r="H108" s="268" t="s">
        <v>86</v>
      </c>
      <c r="I108" s="267"/>
      <c r="J108" s="262"/>
      <c r="K108" s="262"/>
      <c r="L108" s="262"/>
      <c r="M108" s="248"/>
      <c r="N108" s="248"/>
      <c r="O108" s="248"/>
    </row>
    <row r="109" spans="1:15" x14ac:dyDescent="0.25">
      <c r="A109" s="6"/>
      <c r="B109" s="17" t="s">
        <v>87</v>
      </c>
      <c r="C109" s="16"/>
      <c r="D109" s="11"/>
      <c r="E109" s="11"/>
      <c r="F109" s="11"/>
      <c r="H109" s="268" t="s">
        <v>87</v>
      </c>
      <c r="I109" s="267"/>
      <c r="J109" s="262"/>
      <c r="K109" s="262"/>
      <c r="L109" s="262"/>
      <c r="M109" s="248"/>
      <c r="N109" s="248"/>
      <c r="O109" s="248"/>
    </row>
    <row r="110" spans="1:15" x14ac:dyDescent="0.25">
      <c r="A110" s="6"/>
      <c r="B110" s="17" t="s">
        <v>88</v>
      </c>
      <c r="C110" s="16"/>
      <c r="D110" s="11"/>
      <c r="E110" s="11"/>
      <c r="F110" s="11"/>
      <c r="H110" s="268" t="s">
        <v>88</v>
      </c>
      <c r="I110" s="267"/>
      <c r="J110" s="262"/>
      <c r="K110" s="262"/>
      <c r="L110" s="262"/>
      <c r="M110" s="248"/>
      <c r="N110" s="248"/>
      <c r="O110" s="248"/>
    </row>
    <row r="111" spans="1:15" x14ac:dyDescent="0.25">
      <c r="A111" s="6"/>
      <c r="B111" s="17" t="s">
        <v>89</v>
      </c>
      <c r="C111" s="16"/>
      <c r="D111" s="11"/>
      <c r="E111" s="11"/>
      <c r="F111" s="11"/>
      <c r="H111" s="268" t="s">
        <v>89</v>
      </c>
      <c r="I111" s="267"/>
      <c r="J111" s="262"/>
      <c r="K111" s="262"/>
      <c r="L111" s="262"/>
      <c r="M111" s="248"/>
      <c r="N111" s="248"/>
      <c r="O111" s="248"/>
    </row>
    <row r="112" spans="1:15" x14ac:dyDescent="0.25">
      <c r="A112" s="6"/>
      <c r="B112" s="17"/>
      <c r="C112" s="16"/>
      <c r="D112" s="11"/>
      <c r="E112" s="11"/>
      <c r="F112" s="11"/>
      <c r="H112" s="268"/>
      <c r="I112" s="267"/>
      <c r="J112" s="262"/>
      <c r="K112" s="262"/>
      <c r="L112" s="262"/>
      <c r="M112" s="248"/>
      <c r="N112" s="248"/>
      <c r="O112" s="248"/>
    </row>
    <row r="113" spans="1:15" s="2" customFormat="1" x14ac:dyDescent="0.25">
      <c r="A113" s="6"/>
      <c r="B113" s="7" t="s">
        <v>16</v>
      </c>
      <c r="C113" s="16"/>
      <c r="D113" s="9"/>
      <c r="E113" s="9"/>
      <c r="F113" s="11"/>
      <c r="H113" s="260" t="s">
        <v>16</v>
      </c>
      <c r="I113" s="267"/>
      <c r="J113" s="262"/>
      <c r="K113" s="262"/>
      <c r="L113" s="262"/>
      <c r="M113" s="269"/>
      <c r="N113" s="269"/>
      <c r="O113" s="269"/>
    </row>
    <row r="114" spans="1:15" s="2" customFormat="1" x14ac:dyDescent="0.25">
      <c r="A114" s="6"/>
      <c r="B114" s="44" t="s">
        <v>90</v>
      </c>
      <c r="C114" s="20"/>
      <c r="E114" s="21">
        <f>SUM(D115:D115)</f>
        <v>3000</v>
      </c>
      <c r="F114" s="450">
        <f>+E114/$E$2</f>
        <v>9.2818805606632989E-4</v>
      </c>
      <c r="G114" s="238">
        <f>+E114/K114</f>
        <v>1</v>
      </c>
      <c r="H114" s="309" t="s">
        <v>90</v>
      </c>
      <c r="I114" s="273"/>
      <c r="J114" s="269"/>
      <c r="K114" s="275">
        <f>SUM(J115:J115)</f>
        <v>3000</v>
      </c>
      <c r="L114" s="262"/>
      <c r="M114" s="269"/>
      <c r="N114" s="269"/>
      <c r="O114" s="269"/>
    </row>
    <row r="115" spans="1:15" s="2" customFormat="1" x14ac:dyDescent="0.25">
      <c r="A115" s="6" t="s">
        <v>91</v>
      </c>
      <c r="B115" s="26" t="s">
        <v>92</v>
      </c>
      <c r="C115" s="165"/>
      <c r="D115" s="10">
        <v>3000</v>
      </c>
      <c r="E115" s="203"/>
      <c r="F115" s="11"/>
      <c r="H115" s="281" t="s">
        <v>92</v>
      </c>
      <c r="I115" s="274"/>
      <c r="J115" s="283">
        <v>3000</v>
      </c>
      <c r="K115" s="308"/>
      <c r="L115" s="262"/>
      <c r="M115" s="269"/>
      <c r="N115" s="269"/>
      <c r="O115" s="269"/>
    </row>
    <row r="116" spans="1:15" s="2" customFormat="1" x14ac:dyDescent="0.25">
      <c r="A116" s="6"/>
      <c r="B116" s="26"/>
      <c r="C116" s="165"/>
      <c r="D116" s="10"/>
      <c r="E116" s="9"/>
      <c r="F116" s="11"/>
      <c r="H116" s="281"/>
      <c r="I116" s="274"/>
      <c r="J116" s="283"/>
      <c r="K116" s="262"/>
      <c r="L116" s="262"/>
      <c r="M116" s="269"/>
      <c r="N116" s="269"/>
      <c r="O116" s="269"/>
    </row>
    <row r="117" spans="1:15" s="2" customFormat="1" x14ac:dyDescent="0.25">
      <c r="A117" s="6"/>
      <c r="B117" s="44" t="s">
        <v>93</v>
      </c>
      <c r="C117" s="20"/>
      <c r="E117" s="21">
        <f>SUM(D118:D121)</f>
        <v>19000</v>
      </c>
      <c r="F117" s="450">
        <f>+E117/$E$2</f>
        <v>5.8785243550867556E-3</v>
      </c>
      <c r="G117" s="238">
        <f>+E117/K117</f>
        <v>2.1111111111111112</v>
      </c>
      <c r="H117" s="309" t="s">
        <v>93</v>
      </c>
      <c r="I117" s="273"/>
      <c r="J117" s="269"/>
      <c r="K117" s="275">
        <f>SUM(J118:J119)</f>
        <v>9000</v>
      </c>
      <c r="L117" s="262"/>
      <c r="M117" s="269"/>
      <c r="N117" s="269"/>
      <c r="O117" s="269"/>
    </row>
    <row r="118" spans="1:15" s="2" customFormat="1" x14ac:dyDescent="0.25">
      <c r="A118" s="6" t="s">
        <v>94</v>
      </c>
      <c r="B118" s="26" t="s">
        <v>95</v>
      </c>
      <c r="C118" s="51"/>
      <c r="D118" s="10">
        <v>1000</v>
      </c>
      <c r="E118" s="203"/>
      <c r="F118" s="11"/>
      <c r="H118" s="281" t="s">
        <v>95</v>
      </c>
      <c r="I118" s="276"/>
      <c r="J118" s="283">
        <v>1000</v>
      </c>
      <c r="K118" s="308"/>
      <c r="L118" s="262"/>
      <c r="M118" s="269"/>
      <c r="N118" s="269"/>
      <c r="O118" s="269"/>
    </row>
    <row r="119" spans="1:15" s="2" customFormat="1" x14ac:dyDescent="0.25">
      <c r="A119" s="6" t="s">
        <v>634</v>
      </c>
      <c r="B119" s="26" t="s">
        <v>633</v>
      </c>
      <c r="C119" s="11"/>
      <c r="D119" s="10">
        <v>8000</v>
      </c>
      <c r="E119" s="203"/>
      <c r="F119" s="11"/>
      <c r="H119" s="281" t="s">
        <v>633</v>
      </c>
      <c r="I119" s="262"/>
      <c r="J119" s="283">
        <v>8000</v>
      </c>
      <c r="K119" s="308"/>
      <c r="L119" s="262"/>
      <c r="M119" s="269"/>
      <c r="N119" s="269"/>
      <c r="O119" s="269"/>
    </row>
    <row r="120" spans="1:15" s="2" customFormat="1" x14ac:dyDescent="0.25">
      <c r="A120" s="6" t="s">
        <v>745</v>
      </c>
      <c r="B120" s="167" t="s">
        <v>746</v>
      </c>
      <c r="C120" s="454"/>
      <c r="D120" s="11">
        <v>10000</v>
      </c>
      <c r="E120" s="203"/>
      <c r="F120" s="11"/>
      <c r="H120" s="281"/>
      <c r="I120" s="262"/>
      <c r="J120" s="262"/>
      <c r="K120" s="308"/>
      <c r="L120" s="262"/>
      <c r="M120" s="269"/>
      <c r="N120" s="269"/>
      <c r="O120" s="269"/>
    </row>
    <row r="121" spans="1:15" s="2" customFormat="1" x14ac:dyDescent="0.25">
      <c r="A121" s="6"/>
      <c r="B121" s="456"/>
      <c r="C121" s="455"/>
      <c r="D121" s="197"/>
      <c r="E121" s="203"/>
      <c r="F121" s="11"/>
      <c r="H121" s="281"/>
      <c r="I121" s="262"/>
      <c r="J121" s="262"/>
      <c r="K121" s="308"/>
      <c r="L121" s="262"/>
      <c r="M121" s="269"/>
      <c r="N121" s="269"/>
      <c r="O121" s="269"/>
    </row>
    <row r="122" spans="1:15" s="2" customFormat="1" x14ac:dyDescent="0.25">
      <c r="A122" s="6"/>
      <c r="B122" s="456"/>
      <c r="C122" s="455"/>
      <c r="D122" s="197"/>
      <c r="E122" s="203"/>
      <c r="F122" s="11"/>
      <c r="H122" s="281"/>
      <c r="I122" s="262"/>
      <c r="J122" s="262"/>
      <c r="K122" s="308"/>
      <c r="L122" s="262"/>
      <c r="M122" s="269"/>
      <c r="N122" s="269"/>
      <c r="O122" s="269"/>
    </row>
    <row r="123" spans="1:15" x14ac:dyDescent="0.25">
      <c r="A123" s="1"/>
      <c r="B123" s="44" t="s">
        <v>96</v>
      </c>
      <c r="C123" s="20"/>
      <c r="E123" s="21">
        <f>SUM(D124:D126)</f>
        <v>39000</v>
      </c>
      <c r="F123" s="450">
        <f>+E123/$E$2</f>
        <v>1.2066444728862287E-2</v>
      </c>
      <c r="G123" s="238">
        <f>+E123/K123</f>
        <v>39</v>
      </c>
      <c r="H123" s="309" t="s">
        <v>96</v>
      </c>
      <c r="I123" s="273"/>
      <c r="J123" s="274"/>
      <c r="K123" s="275">
        <f>J124</f>
        <v>1000</v>
      </c>
      <c r="L123" s="262"/>
      <c r="M123" s="248"/>
      <c r="N123" s="248"/>
      <c r="O123" s="248"/>
    </row>
    <row r="124" spans="1:15" x14ac:dyDescent="0.25">
      <c r="A124" s="53">
        <v>172227000</v>
      </c>
      <c r="B124" s="167" t="s">
        <v>690</v>
      </c>
      <c r="C124" s="49"/>
      <c r="D124" s="10">
        <v>1000</v>
      </c>
      <c r="E124" s="203"/>
      <c r="F124" s="11"/>
      <c r="H124" s="305" t="s">
        <v>690</v>
      </c>
      <c r="I124" s="316"/>
      <c r="J124" s="283">
        <v>1000</v>
      </c>
      <c r="K124" s="308"/>
      <c r="L124" s="262"/>
      <c r="M124" s="248"/>
      <c r="N124" s="248"/>
      <c r="O124" s="248"/>
    </row>
    <row r="125" spans="1:15" x14ac:dyDescent="0.25">
      <c r="A125" s="53">
        <v>172853000</v>
      </c>
      <c r="B125" s="167" t="s">
        <v>744</v>
      </c>
      <c r="C125" s="49"/>
      <c r="D125" s="9">
        <v>25000</v>
      </c>
      <c r="E125" s="203"/>
      <c r="F125" s="11"/>
      <c r="H125" s="305"/>
      <c r="I125" s="316"/>
      <c r="J125" s="262"/>
      <c r="K125" s="308"/>
      <c r="L125" s="262"/>
      <c r="M125" s="248"/>
      <c r="N125" s="248"/>
      <c r="O125" s="248"/>
    </row>
    <row r="126" spans="1:15" x14ac:dyDescent="0.25">
      <c r="A126" s="6" t="s">
        <v>768</v>
      </c>
      <c r="B126" s="167" t="s">
        <v>747</v>
      </c>
      <c r="C126" s="454"/>
      <c r="D126" s="11">
        <v>13000</v>
      </c>
      <c r="E126" s="203"/>
      <c r="F126" s="11"/>
      <c r="H126" s="305"/>
      <c r="I126" s="316"/>
      <c r="J126" s="262"/>
      <c r="K126" s="308"/>
      <c r="L126" s="262"/>
      <c r="M126" s="248"/>
      <c r="N126" s="248"/>
      <c r="O126" s="248"/>
    </row>
    <row r="127" spans="1:15" x14ac:dyDescent="0.25">
      <c r="A127" s="53"/>
      <c r="B127" s="167"/>
      <c r="C127" s="49"/>
      <c r="D127" s="9"/>
      <c r="E127" s="203"/>
      <c r="F127" s="11"/>
      <c r="H127" s="305"/>
      <c r="I127" s="316"/>
      <c r="J127" s="262"/>
      <c r="K127" s="308"/>
      <c r="L127" s="262"/>
      <c r="M127" s="248"/>
      <c r="N127" s="248"/>
      <c r="O127" s="248"/>
    </row>
    <row r="128" spans="1:15" x14ac:dyDescent="0.25">
      <c r="A128" s="6"/>
      <c r="B128" s="38" t="s">
        <v>97</v>
      </c>
      <c r="C128" s="39"/>
      <c r="E128" s="40">
        <f>E114+E117+E123</f>
        <v>61000</v>
      </c>
      <c r="F128" s="451">
        <f>+E128/$E$2</f>
        <v>1.8873157140015372E-2</v>
      </c>
      <c r="G128" s="238">
        <f>+E128/K128</f>
        <v>4.6923076923076925</v>
      </c>
      <c r="H128" s="293" t="s">
        <v>97</v>
      </c>
      <c r="I128" s="294"/>
      <c r="J128" s="274"/>
      <c r="K128" s="295">
        <f>K114+K117+K123</f>
        <v>13000</v>
      </c>
      <c r="L128" s="296" t="e">
        <f>+K128/$K$2</f>
        <v>#REF!</v>
      </c>
      <c r="M128" s="248"/>
      <c r="N128" s="297">
        <f>-1+(K128/O128)</f>
        <v>-0.59183673469387754</v>
      </c>
      <c r="O128" s="448">
        <f>'[1]GASTOS 2020 Enviar'!$D$121</f>
        <v>31850</v>
      </c>
    </row>
    <row r="129" spans="1:15" x14ac:dyDescent="0.25">
      <c r="A129" s="6"/>
      <c r="B129" s="54"/>
      <c r="C129" s="24"/>
      <c r="D129" s="43"/>
      <c r="E129" s="27"/>
      <c r="F129" s="11"/>
      <c r="H129" s="317"/>
      <c r="I129" s="278"/>
      <c r="J129" s="279"/>
      <c r="K129" s="280"/>
      <c r="L129" s="262"/>
      <c r="M129" s="248"/>
      <c r="N129" s="248"/>
      <c r="O129" s="248"/>
    </row>
    <row r="130" spans="1:15" ht="17.399999999999999" x14ac:dyDescent="0.3">
      <c r="A130" s="6"/>
      <c r="B130" s="55" t="s">
        <v>98</v>
      </c>
      <c r="C130" s="56"/>
      <c r="E130" s="57">
        <f>E52+E128+E95</f>
        <v>537202.93999999994</v>
      </c>
      <c r="F130" s="237">
        <f>+E130/$E$2</f>
        <v>0.16620845086390573</v>
      </c>
      <c r="G130" s="238" t="e">
        <f>+E130/K130</f>
        <v>#REF!</v>
      </c>
      <c r="H130" s="318" t="s">
        <v>98</v>
      </c>
      <c r="I130" s="319"/>
      <c r="J130" s="274"/>
      <c r="K130" s="320" t="e">
        <f>K52+K128+K95</f>
        <v>#REF!</v>
      </c>
      <c r="L130" s="296" t="e">
        <f>+K130/$K$2</f>
        <v>#REF!</v>
      </c>
      <c r="M130" s="248"/>
      <c r="N130" s="297" t="e">
        <f>-1+(K130/O130)</f>
        <v>#REF!</v>
      </c>
      <c r="O130" s="448">
        <f>'[1]GASTOS 2020 Enviar'!$D$123</f>
        <v>672028.34880000004</v>
      </c>
    </row>
    <row r="131" spans="1:15" x14ac:dyDescent="0.25">
      <c r="A131" s="6"/>
      <c r="B131" s="54"/>
      <c r="C131" s="58"/>
      <c r="D131" s="11"/>
      <c r="E131" s="195"/>
      <c r="F131" s="195"/>
      <c r="H131" s="317"/>
      <c r="I131" s="321"/>
      <c r="J131" s="262"/>
      <c r="K131" s="322"/>
      <c r="L131" s="276"/>
      <c r="M131" s="248"/>
      <c r="N131" s="248"/>
      <c r="O131" s="248"/>
    </row>
    <row r="132" spans="1:15" s="59" customFormat="1" ht="17.399999999999999" x14ac:dyDescent="0.3">
      <c r="A132" s="485" t="s">
        <v>99</v>
      </c>
      <c r="B132" s="485"/>
      <c r="C132" s="485"/>
      <c r="D132" s="485"/>
      <c r="E132" s="485"/>
      <c r="F132" s="195"/>
      <c r="H132" s="253"/>
      <c r="I132" s="253"/>
      <c r="J132" s="323"/>
      <c r="K132" s="253"/>
      <c r="L132" s="262"/>
      <c r="M132" s="324"/>
      <c r="N132" s="324"/>
      <c r="O132" s="324"/>
    </row>
    <row r="133" spans="1:15" s="59" customFormat="1" x14ac:dyDescent="0.25">
      <c r="A133" s="484" t="s">
        <v>100</v>
      </c>
      <c r="B133" s="484"/>
      <c r="C133" s="484"/>
      <c r="D133" s="484"/>
      <c r="E133" s="484"/>
      <c r="F133" s="195"/>
      <c r="H133" s="298"/>
      <c r="I133" s="325"/>
      <c r="J133" s="326"/>
      <c r="K133" s="326"/>
      <c r="L133" s="280"/>
      <c r="M133" s="324"/>
      <c r="N133" s="324"/>
      <c r="O133" s="324"/>
    </row>
    <row r="134" spans="1:15" s="59" customFormat="1" x14ac:dyDescent="0.25">
      <c r="A134" s="236"/>
      <c r="B134" s="236"/>
      <c r="C134" s="236"/>
      <c r="D134" s="236"/>
      <c r="E134" s="236"/>
      <c r="F134" s="195"/>
      <c r="H134" s="256"/>
      <c r="I134" s="278"/>
      <c r="J134" s="280"/>
      <c r="K134" s="280"/>
      <c r="L134" s="278"/>
      <c r="M134" s="324"/>
      <c r="N134" s="324"/>
      <c r="O134" s="324"/>
    </row>
    <row r="135" spans="1:15" ht="17.399999999999999" x14ac:dyDescent="0.3">
      <c r="A135" s="6"/>
      <c r="B135" s="7" t="s">
        <v>3</v>
      </c>
      <c r="C135" s="3"/>
      <c r="D135" s="27"/>
      <c r="E135" s="27"/>
      <c r="F135" s="195"/>
      <c r="H135" s="260" t="s">
        <v>3</v>
      </c>
      <c r="I135" s="248"/>
      <c r="J135" s="280"/>
      <c r="K135" s="280"/>
      <c r="L135" s="327"/>
      <c r="M135" s="248"/>
      <c r="N135" s="248"/>
      <c r="O135" s="248"/>
    </row>
    <row r="136" spans="1:15" x14ac:dyDescent="0.25">
      <c r="A136" s="6"/>
      <c r="B136" s="8" t="s">
        <v>101</v>
      </c>
      <c r="C136" s="60"/>
      <c r="D136" s="60">
        <f>E142</f>
        <v>2500</v>
      </c>
      <c r="E136" s="60"/>
      <c r="F136" s="195"/>
      <c r="H136" s="261" t="s">
        <v>101</v>
      </c>
      <c r="I136" s="328"/>
      <c r="J136" s="328">
        <f>K142</f>
        <v>2200</v>
      </c>
      <c r="K136" s="328"/>
      <c r="L136" s="321"/>
      <c r="M136" s="248"/>
      <c r="N136" s="248"/>
      <c r="O136" s="248"/>
    </row>
    <row r="137" spans="1:15" ht="15.6" x14ac:dyDescent="0.3">
      <c r="A137" s="6"/>
      <c r="B137" s="13"/>
      <c r="C137" s="4"/>
      <c r="D137" s="192"/>
      <c r="E137" s="192"/>
      <c r="F137" s="195"/>
      <c r="H137" s="264"/>
      <c r="I137" s="250"/>
      <c r="J137" s="300"/>
      <c r="K137" s="300"/>
      <c r="L137" s="255"/>
      <c r="M137" s="248"/>
      <c r="N137" s="248"/>
      <c r="O137" s="248"/>
    </row>
    <row r="138" spans="1:15" x14ac:dyDescent="0.25">
      <c r="A138" s="6"/>
      <c r="B138" s="7" t="s">
        <v>10</v>
      </c>
      <c r="C138" s="232"/>
      <c r="D138" s="221"/>
      <c r="E138" s="193"/>
      <c r="F138" s="195"/>
      <c r="H138" s="260" t="s">
        <v>10</v>
      </c>
      <c r="I138" s="257"/>
      <c r="J138" s="258"/>
      <c r="K138" s="259"/>
      <c r="L138" s="250"/>
      <c r="M138" s="248"/>
      <c r="N138" s="248"/>
      <c r="O138" s="248"/>
    </row>
    <row r="139" spans="1:15" s="59" customFormat="1" ht="34.799999999999997" x14ac:dyDescent="0.25">
      <c r="A139" s="6"/>
      <c r="B139" s="17" t="s">
        <v>102</v>
      </c>
      <c r="C139" s="3"/>
      <c r="D139" s="223"/>
      <c r="E139" s="152"/>
      <c r="F139" s="195"/>
      <c r="H139" s="268" t="s">
        <v>102</v>
      </c>
      <c r="I139" s="248"/>
      <c r="J139" s="301"/>
      <c r="K139" s="302"/>
      <c r="L139" s="278"/>
      <c r="M139" s="324"/>
      <c r="N139" s="324"/>
      <c r="O139" s="324"/>
    </row>
    <row r="140" spans="1:15" s="59" customFormat="1" x14ac:dyDescent="0.25">
      <c r="A140" s="6"/>
      <c r="B140" s="17"/>
      <c r="C140" s="62"/>
      <c r="D140" s="61"/>
      <c r="E140" s="61"/>
      <c r="F140" s="195"/>
      <c r="H140" s="268"/>
      <c r="I140" s="329"/>
      <c r="J140" s="328"/>
      <c r="K140" s="328"/>
      <c r="L140" s="321"/>
      <c r="M140" s="324"/>
      <c r="N140" s="324"/>
      <c r="O140" s="324"/>
    </row>
    <row r="141" spans="1:15" s="59" customFormat="1" x14ac:dyDescent="0.25">
      <c r="A141" s="6"/>
      <c r="B141" s="7" t="s">
        <v>16</v>
      </c>
      <c r="C141" s="16"/>
      <c r="D141" s="11"/>
      <c r="E141" s="11"/>
      <c r="F141" s="195"/>
      <c r="H141" s="260" t="s">
        <v>16</v>
      </c>
      <c r="I141" s="267"/>
      <c r="J141" s="262"/>
      <c r="K141" s="262"/>
      <c r="L141" s="328"/>
      <c r="M141" s="324"/>
      <c r="N141" s="324"/>
      <c r="O141" s="324"/>
    </row>
    <row r="142" spans="1:15" s="63" customFormat="1" x14ac:dyDescent="0.25">
      <c r="A142" s="6"/>
      <c r="B142" s="44" t="s">
        <v>101</v>
      </c>
      <c r="C142" s="20"/>
      <c r="D142" s="215"/>
      <c r="E142" s="21">
        <f>D143</f>
        <v>2500</v>
      </c>
      <c r="F142" s="450">
        <f>+E142/$E$2</f>
        <v>7.7349004672194158E-4</v>
      </c>
      <c r="G142" s="238">
        <f>+E142/K142</f>
        <v>1.1363636363636365</v>
      </c>
      <c r="H142" s="309" t="s">
        <v>101</v>
      </c>
      <c r="I142" s="273"/>
      <c r="J142" s="274"/>
      <c r="K142" s="275">
        <f>J143</f>
        <v>2200</v>
      </c>
      <c r="L142" s="250"/>
      <c r="M142" s="324"/>
      <c r="N142" s="324"/>
      <c r="O142" s="324"/>
    </row>
    <row r="143" spans="1:15" s="59" customFormat="1" x14ac:dyDescent="0.25">
      <c r="A143" s="6" t="s">
        <v>103</v>
      </c>
      <c r="B143" s="167" t="s">
        <v>104</v>
      </c>
      <c r="C143" s="27"/>
      <c r="D143" s="10">
        <v>2500</v>
      </c>
      <c r="E143" s="9"/>
      <c r="F143" s="195"/>
      <c r="H143" s="305" t="s">
        <v>104</v>
      </c>
      <c r="I143" s="280"/>
      <c r="J143" s="283">
        <v>2200</v>
      </c>
      <c r="K143" s="262"/>
      <c r="L143" s="257"/>
      <c r="M143" s="324"/>
      <c r="N143" s="324"/>
      <c r="O143" s="324"/>
    </row>
    <row r="144" spans="1:15" x14ac:dyDescent="0.25">
      <c r="A144" s="1"/>
      <c r="B144" s="42"/>
      <c r="C144" s="49"/>
      <c r="D144" s="68"/>
      <c r="E144" s="51"/>
      <c r="F144" s="195"/>
      <c r="H144" s="311"/>
      <c r="I144" s="316"/>
      <c r="J144" s="330"/>
      <c r="K144" s="276"/>
      <c r="L144" s="248"/>
      <c r="M144" s="248"/>
      <c r="N144" s="248"/>
      <c r="O144" s="248"/>
    </row>
    <row r="145" spans="1:15" x14ac:dyDescent="0.25">
      <c r="A145" s="6"/>
      <c r="B145" s="38" t="s">
        <v>105</v>
      </c>
      <c r="C145" s="39"/>
      <c r="E145" s="40">
        <f>E142</f>
        <v>2500</v>
      </c>
      <c r="F145" s="451">
        <f>+E145/$E$2</f>
        <v>7.7349004672194158E-4</v>
      </c>
      <c r="G145" s="238">
        <f>+E145/K145</f>
        <v>1.1363636363636365</v>
      </c>
      <c r="H145" s="293" t="s">
        <v>105</v>
      </c>
      <c r="I145" s="294"/>
      <c r="J145" s="274"/>
      <c r="K145" s="295">
        <f>K142</f>
        <v>2200</v>
      </c>
      <c r="L145" s="329"/>
      <c r="M145" s="248"/>
      <c r="N145" s="248"/>
      <c r="O145" s="248"/>
    </row>
    <row r="146" spans="1:15" x14ac:dyDescent="0.25">
      <c r="A146" s="64"/>
      <c r="B146" s="32"/>
      <c r="C146" s="50"/>
      <c r="D146" s="22"/>
      <c r="E146" s="22"/>
      <c r="F146" s="236"/>
      <c r="H146" s="249"/>
      <c r="I146" s="249"/>
      <c r="J146" s="249"/>
      <c r="K146" s="249"/>
      <c r="L146" s="249"/>
      <c r="M146" s="256"/>
      <c r="N146" s="248"/>
      <c r="O146" s="248"/>
    </row>
    <row r="147" spans="1:15" x14ac:dyDescent="0.25">
      <c r="A147" s="484" t="s">
        <v>106</v>
      </c>
      <c r="B147" s="484"/>
      <c r="C147" s="484"/>
      <c r="D147" s="484"/>
      <c r="E147" s="484"/>
      <c r="F147" s="236"/>
      <c r="H147" s="298"/>
      <c r="I147" s="325"/>
      <c r="J147" s="326"/>
      <c r="K147" s="326"/>
      <c r="L147" s="276"/>
      <c r="M147" s="248"/>
      <c r="N147" s="248"/>
      <c r="O147" s="248"/>
    </row>
    <row r="148" spans="1:15" x14ac:dyDescent="0.25">
      <c r="A148" s="236"/>
      <c r="B148" s="236"/>
      <c r="C148" s="236"/>
      <c r="D148" s="236"/>
      <c r="E148" s="236"/>
      <c r="F148" s="236"/>
      <c r="H148" s="256"/>
      <c r="I148" s="257"/>
      <c r="J148" s="262"/>
      <c r="K148" s="262"/>
      <c r="L148" s="262"/>
      <c r="M148" s="248"/>
      <c r="N148" s="248"/>
      <c r="O148" s="248"/>
    </row>
    <row r="149" spans="1:15" s="59" customFormat="1" x14ac:dyDescent="0.25">
      <c r="A149" s="6"/>
      <c r="B149" s="7" t="s">
        <v>3</v>
      </c>
      <c r="C149" s="3"/>
      <c r="D149" s="9"/>
      <c r="E149" s="9"/>
      <c r="F149" s="236"/>
      <c r="H149" s="260" t="s">
        <v>3</v>
      </c>
      <c r="I149" s="248"/>
      <c r="J149" s="262"/>
      <c r="K149" s="262"/>
      <c r="L149" s="316"/>
      <c r="M149" s="324"/>
      <c r="N149" s="324"/>
      <c r="O149" s="324"/>
    </row>
    <row r="150" spans="1:15" s="59" customFormat="1" x14ac:dyDescent="0.25">
      <c r="A150" s="6"/>
      <c r="B150" s="8" t="s">
        <v>107</v>
      </c>
      <c r="C150" s="65"/>
      <c r="D150" s="9">
        <f>E156</f>
        <v>2000</v>
      </c>
      <c r="E150" s="9"/>
      <c r="F150" s="236"/>
      <c r="H150" s="261" t="s">
        <v>107</v>
      </c>
      <c r="I150" s="329"/>
      <c r="J150" s="262">
        <f>K156</f>
        <v>2000</v>
      </c>
      <c r="K150" s="262"/>
      <c r="L150" s="280"/>
      <c r="M150" s="324"/>
      <c r="N150" s="324"/>
      <c r="O150" s="324"/>
    </row>
    <row r="151" spans="1:15" x14ac:dyDescent="0.25">
      <c r="A151" s="6"/>
      <c r="B151" s="13"/>
      <c r="C151" s="66"/>
      <c r="D151" s="9"/>
      <c r="E151" s="9"/>
      <c r="F151" s="236"/>
      <c r="H151" s="264"/>
      <c r="I151" s="267"/>
      <c r="J151" s="262"/>
      <c r="K151" s="262"/>
      <c r="L151" s="316"/>
      <c r="M151" s="248"/>
      <c r="N151" s="248"/>
      <c r="O151" s="248"/>
    </row>
    <row r="152" spans="1:15" x14ac:dyDescent="0.25">
      <c r="A152" s="6"/>
      <c r="B152" s="7" t="s">
        <v>10</v>
      </c>
      <c r="C152" s="66"/>
      <c r="D152" s="9"/>
      <c r="E152" s="9"/>
      <c r="F152" s="236"/>
      <c r="H152" s="260" t="s">
        <v>10</v>
      </c>
      <c r="I152" s="267"/>
      <c r="J152" s="262"/>
      <c r="K152" s="262"/>
      <c r="L152" s="250"/>
      <c r="M152" s="248"/>
      <c r="N152" s="248"/>
      <c r="O152" s="248"/>
    </row>
    <row r="153" spans="1:15" ht="34.799999999999997" x14ac:dyDescent="0.25">
      <c r="A153" s="6"/>
      <c r="B153" s="17" t="s">
        <v>108</v>
      </c>
      <c r="C153" s="66"/>
      <c r="D153" s="9"/>
      <c r="E153" s="9"/>
      <c r="F153" s="236"/>
      <c r="H153" s="268" t="s">
        <v>108</v>
      </c>
      <c r="I153" s="267"/>
      <c r="J153" s="262"/>
      <c r="K153" s="262"/>
      <c r="L153" s="257"/>
      <c r="M153" s="248"/>
      <c r="N153" s="248"/>
      <c r="O153" s="248"/>
    </row>
    <row r="154" spans="1:15" s="59" customFormat="1" x14ac:dyDescent="0.25">
      <c r="A154" s="6"/>
      <c r="B154" s="17"/>
      <c r="C154" s="66"/>
      <c r="D154" s="9"/>
      <c r="E154" s="9"/>
      <c r="F154" s="236"/>
      <c r="H154" s="268"/>
      <c r="I154" s="267"/>
      <c r="J154" s="262"/>
      <c r="K154" s="262"/>
      <c r="L154" s="248"/>
      <c r="M154" s="324"/>
      <c r="N154" s="324"/>
      <c r="O154" s="324"/>
    </row>
    <row r="155" spans="1:15" s="59" customFormat="1" x14ac:dyDescent="0.25">
      <c r="A155" s="6"/>
      <c r="B155" s="7" t="s">
        <v>16</v>
      </c>
      <c r="C155" s="67"/>
      <c r="D155" s="224"/>
      <c r="E155" s="149"/>
      <c r="F155" s="236"/>
      <c r="H155" s="260" t="s">
        <v>16</v>
      </c>
      <c r="I155" s="270"/>
      <c r="J155" s="331"/>
      <c r="K155" s="332"/>
      <c r="L155" s="329"/>
      <c r="M155" s="324"/>
      <c r="N155" s="324"/>
      <c r="O155" s="324"/>
    </row>
    <row r="156" spans="1:15" s="63" customFormat="1" x14ac:dyDescent="0.25">
      <c r="A156" s="6"/>
      <c r="B156" s="44" t="s">
        <v>107</v>
      </c>
      <c r="C156" s="20"/>
      <c r="D156" s="215"/>
      <c r="E156" s="21">
        <f>D157</f>
        <v>2000</v>
      </c>
      <c r="F156" s="450">
        <f>+E156/$E$2</f>
        <v>6.1879203737755326E-4</v>
      </c>
      <c r="G156" s="238">
        <f>+E156/K156</f>
        <v>1</v>
      </c>
      <c r="H156" s="309" t="s">
        <v>107</v>
      </c>
      <c r="I156" s="273"/>
      <c r="J156" s="274"/>
      <c r="K156" s="275">
        <f>J157</f>
        <v>2000</v>
      </c>
      <c r="L156" s="267"/>
      <c r="M156" s="324"/>
      <c r="N156" s="324"/>
      <c r="O156" s="324"/>
    </row>
    <row r="157" spans="1:15" s="59" customFormat="1" x14ac:dyDescent="0.25">
      <c r="A157" s="6" t="s">
        <v>109</v>
      </c>
      <c r="B157" s="167" t="s">
        <v>110</v>
      </c>
      <c r="C157" s="27"/>
      <c r="D157" s="10">
        <v>2000</v>
      </c>
      <c r="E157" s="9"/>
      <c r="F157" s="236"/>
      <c r="H157" s="305" t="s">
        <v>110</v>
      </c>
      <c r="I157" s="280"/>
      <c r="J157" s="283">
        <v>2000</v>
      </c>
      <c r="K157" s="262"/>
      <c r="L157" s="267"/>
      <c r="M157" s="324"/>
      <c r="N157" s="324"/>
      <c r="O157" s="324"/>
    </row>
    <row r="158" spans="1:15" s="2" customFormat="1" x14ac:dyDescent="0.25">
      <c r="A158" s="1"/>
      <c r="B158" s="42"/>
      <c r="C158" s="51"/>
      <c r="D158" s="68"/>
      <c r="E158" s="51"/>
      <c r="F158" s="236"/>
      <c r="H158" s="311"/>
      <c r="I158" s="276"/>
      <c r="J158" s="330"/>
      <c r="K158" s="276"/>
      <c r="L158" s="267"/>
      <c r="M158" s="269"/>
      <c r="N158" s="269"/>
      <c r="O158" s="269"/>
    </row>
    <row r="159" spans="1:15" s="2" customFormat="1" x14ac:dyDescent="0.25">
      <c r="A159" s="6"/>
      <c r="B159" s="69" t="s">
        <v>111</v>
      </c>
      <c r="C159" s="39"/>
      <c r="E159" s="40">
        <f>E156</f>
        <v>2000</v>
      </c>
      <c r="F159" s="451">
        <f>+E159/$E$2</f>
        <v>6.1879203737755326E-4</v>
      </c>
      <c r="G159" s="238">
        <f>+E159/K159</f>
        <v>1</v>
      </c>
      <c r="H159" s="333" t="s">
        <v>111</v>
      </c>
      <c r="I159" s="294"/>
      <c r="J159" s="269"/>
      <c r="K159" s="295">
        <f>K156</f>
        <v>2000</v>
      </c>
      <c r="L159" s="267"/>
      <c r="M159" s="269"/>
      <c r="N159" s="269"/>
      <c r="O159" s="269"/>
    </row>
    <row r="160" spans="1:15" s="2" customFormat="1" x14ac:dyDescent="0.25">
      <c r="A160" s="1"/>
      <c r="B160" s="42"/>
      <c r="C160" s="49"/>
      <c r="D160" s="51"/>
      <c r="E160" s="51"/>
      <c r="F160" s="236"/>
      <c r="H160" s="311"/>
      <c r="I160" s="316"/>
      <c r="J160" s="276"/>
      <c r="K160" s="276"/>
      <c r="L160" s="270"/>
      <c r="M160" s="269"/>
      <c r="N160" s="269"/>
      <c r="O160" s="269"/>
    </row>
    <row r="161" spans="1:15" x14ac:dyDescent="0.25">
      <c r="A161" s="484" t="s">
        <v>112</v>
      </c>
      <c r="B161" s="484"/>
      <c r="C161" s="484"/>
      <c r="D161" s="484"/>
      <c r="E161" s="484"/>
      <c r="F161" s="236"/>
      <c r="H161" s="298"/>
      <c r="I161" s="325"/>
      <c r="J161" s="326"/>
      <c r="K161" s="326"/>
      <c r="L161" s="276"/>
      <c r="M161" s="248"/>
      <c r="N161" s="248"/>
      <c r="O161" s="248"/>
    </row>
    <row r="162" spans="1:15" s="2" customFormat="1" x14ac:dyDescent="0.25">
      <c r="A162" s="236"/>
      <c r="B162" s="236"/>
      <c r="C162" s="236"/>
      <c r="D162" s="236"/>
      <c r="E162" s="236"/>
      <c r="F162" s="236"/>
      <c r="H162" s="256"/>
      <c r="I162" s="316"/>
      <c r="J162" s="276"/>
      <c r="K162" s="276"/>
      <c r="L162" s="262"/>
      <c r="M162" s="269"/>
      <c r="N162" s="269"/>
      <c r="O162" s="269"/>
    </row>
    <row r="163" spans="1:15" x14ac:dyDescent="0.25">
      <c r="A163" s="6"/>
      <c r="B163" s="7" t="s">
        <v>3</v>
      </c>
      <c r="C163" s="3"/>
      <c r="D163" s="9"/>
      <c r="E163" s="9"/>
      <c r="F163" s="236"/>
      <c r="H163" s="260" t="s">
        <v>3</v>
      </c>
      <c r="I163" s="248"/>
      <c r="J163" s="262"/>
      <c r="K163" s="262"/>
      <c r="L163" s="276"/>
      <c r="M163" s="248"/>
      <c r="N163" s="248"/>
      <c r="O163" s="248"/>
    </row>
    <row r="164" spans="1:15" x14ac:dyDescent="0.25">
      <c r="A164" s="6"/>
      <c r="B164" s="8" t="s">
        <v>113</v>
      </c>
      <c r="C164" s="50"/>
      <c r="D164" s="22"/>
      <c r="E164" s="22"/>
      <c r="F164" s="236"/>
      <c r="H164" s="261" t="s">
        <v>113</v>
      </c>
      <c r="I164" s="316"/>
      <c r="J164" s="276"/>
      <c r="K164" s="276"/>
      <c r="L164" s="280"/>
      <c r="M164" s="248"/>
      <c r="N164" s="248"/>
      <c r="O164" s="248"/>
    </row>
    <row r="165" spans="1:15" s="2" customFormat="1" x14ac:dyDescent="0.25">
      <c r="A165" s="6"/>
      <c r="B165" s="13" t="s">
        <v>114</v>
      </c>
      <c r="C165" s="9"/>
      <c r="D165" s="9">
        <f>E176</f>
        <v>223040.34</v>
      </c>
      <c r="E165" s="9"/>
      <c r="F165" s="236"/>
      <c r="H165" s="264" t="s">
        <v>114</v>
      </c>
      <c r="I165" s="262"/>
      <c r="J165" s="262">
        <f>K176</f>
        <v>214674.1</v>
      </c>
      <c r="K165" s="262"/>
      <c r="L165" s="316"/>
      <c r="M165" s="269"/>
      <c r="N165" s="269"/>
      <c r="O165" s="269"/>
    </row>
    <row r="166" spans="1:15" s="2" customFormat="1" x14ac:dyDescent="0.25">
      <c r="A166" s="6"/>
      <c r="B166" s="13"/>
      <c r="C166" s="232"/>
      <c r="D166" s="221"/>
      <c r="E166" s="193"/>
      <c r="F166" s="236"/>
      <c r="H166" s="264"/>
      <c r="I166" s="257"/>
      <c r="J166" s="258"/>
      <c r="K166" s="259"/>
      <c r="L166" s="250"/>
      <c r="M166" s="269"/>
      <c r="N166" s="269"/>
      <c r="O166" s="269"/>
    </row>
    <row r="167" spans="1:15" x14ac:dyDescent="0.25">
      <c r="A167" s="6"/>
      <c r="B167" s="7" t="s">
        <v>10</v>
      </c>
      <c r="C167" s="3"/>
      <c r="D167" s="223"/>
      <c r="E167" s="152"/>
      <c r="F167" s="236"/>
      <c r="H167" s="260" t="s">
        <v>10</v>
      </c>
      <c r="I167" s="248"/>
      <c r="J167" s="301"/>
      <c r="K167" s="302"/>
      <c r="L167" s="316"/>
      <c r="M167" s="248"/>
      <c r="N167" s="248"/>
      <c r="O167" s="248"/>
    </row>
    <row r="168" spans="1:15" s="2" customFormat="1" x14ac:dyDescent="0.25">
      <c r="A168" s="6"/>
      <c r="B168" s="17" t="s">
        <v>115</v>
      </c>
      <c r="C168" s="41"/>
      <c r="D168" s="131"/>
      <c r="E168" s="131"/>
      <c r="F168" s="236"/>
      <c r="H168" s="268" t="s">
        <v>115</v>
      </c>
      <c r="I168" s="303"/>
      <c r="J168" s="304"/>
      <c r="K168" s="304"/>
      <c r="L168" s="278"/>
      <c r="M168" s="269"/>
      <c r="N168" s="269"/>
      <c r="O168" s="269"/>
    </row>
    <row r="169" spans="1:15" s="2" customFormat="1" x14ac:dyDescent="0.25">
      <c r="A169" s="6"/>
      <c r="B169" s="17" t="s">
        <v>116</v>
      </c>
      <c r="C169" s="16"/>
      <c r="D169" s="11"/>
      <c r="E169" s="11"/>
      <c r="F169" s="236"/>
      <c r="H169" s="268" t="s">
        <v>116</v>
      </c>
      <c r="I169" s="267"/>
      <c r="J169" s="262"/>
      <c r="K169" s="262"/>
      <c r="L169" s="316"/>
      <c r="M169" s="269"/>
      <c r="N169" s="269"/>
      <c r="O169" s="269"/>
    </row>
    <row r="170" spans="1:15" s="2" customFormat="1" x14ac:dyDescent="0.25">
      <c r="A170" s="6"/>
      <c r="B170" s="17" t="s">
        <v>117</v>
      </c>
      <c r="C170" s="16"/>
      <c r="D170" s="11"/>
      <c r="E170" s="11"/>
      <c r="F170" s="236"/>
      <c r="H170" s="268" t="s">
        <v>117</v>
      </c>
      <c r="I170" s="267"/>
      <c r="J170" s="262"/>
      <c r="K170" s="262"/>
      <c r="L170" s="262"/>
      <c r="M170" s="269"/>
      <c r="N170" s="269"/>
      <c r="O170" s="269"/>
    </row>
    <row r="171" spans="1:15" s="2" customFormat="1" ht="23.4" x14ac:dyDescent="0.25">
      <c r="A171" s="6"/>
      <c r="B171" s="17" t="s">
        <v>118</v>
      </c>
      <c r="C171" s="16"/>
      <c r="D171" s="11"/>
      <c r="E171" s="11"/>
      <c r="F171" s="236"/>
      <c r="H171" s="268" t="s">
        <v>118</v>
      </c>
      <c r="I171" s="267"/>
      <c r="J171" s="262"/>
      <c r="K171" s="262"/>
      <c r="L171" s="257"/>
      <c r="M171" s="269"/>
      <c r="N171" s="269"/>
      <c r="O171" s="269"/>
    </row>
    <row r="172" spans="1:15" s="2" customFormat="1" ht="23.4" x14ac:dyDescent="0.25">
      <c r="A172" s="6"/>
      <c r="B172" s="17" t="s">
        <v>119</v>
      </c>
      <c r="C172" s="16"/>
      <c r="D172" s="11"/>
      <c r="E172" s="11"/>
      <c r="F172" s="236"/>
      <c r="H172" s="268" t="s">
        <v>119</v>
      </c>
      <c r="I172" s="267"/>
      <c r="J172" s="262"/>
      <c r="K172" s="262"/>
      <c r="L172" s="248"/>
      <c r="M172" s="269"/>
      <c r="N172" s="269"/>
      <c r="O172" s="269"/>
    </row>
    <row r="173" spans="1:15" ht="23.4" x14ac:dyDescent="0.25">
      <c r="A173" s="6"/>
      <c r="B173" s="17" t="s">
        <v>120</v>
      </c>
      <c r="C173" s="16"/>
      <c r="D173" s="11"/>
      <c r="E173" s="11"/>
      <c r="F173" s="236"/>
      <c r="H173" s="268" t="s">
        <v>120</v>
      </c>
      <c r="I173" s="267"/>
      <c r="J173" s="262"/>
      <c r="K173" s="262"/>
      <c r="L173" s="303"/>
      <c r="M173" s="248"/>
      <c r="N173" s="248"/>
      <c r="O173" s="248"/>
    </row>
    <row r="174" spans="1:15" x14ac:dyDescent="0.25">
      <c r="A174" s="6"/>
      <c r="B174" s="17"/>
      <c r="C174" s="16"/>
      <c r="D174" s="11"/>
      <c r="E174" s="11"/>
      <c r="F174" s="236"/>
      <c r="H174" s="268"/>
      <c r="I174" s="267"/>
      <c r="J174" s="262"/>
      <c r="K174" s="262"/>
      <c r="L174" s="267"/>
      <c r="M174" s="248"/>
      <c r="N174" s="248"/>
      <c r="O174" s="248"/>
    </row>
    <row r="175" spans="1:15" x14ac:dyDescent="0.25">
      <c r="A175" s="6"/>
      <c r="B175" s="7" t="s">
        <v>16</v>
      </c>
      <c r="C175" s="16"/>
      <c r="D175" s="11"/>
      <c r="E175" s="11"/>
      <c r="F175" s="236"/>
      <c r="H175" s="260" t="s">
        <v>16</v>
      </c>
      <c r="I175" s="267"/>
      <c r="J175" s="262"/>
      <c r="K175" s="262"/>
      <c r="L175" s="267"/>
      <c r="M175" s="248"/>
      <c r="N175" s="248"/>
      <c r="O175" s="248"/>
    </row>
    <row r="176" spans="1:15" x14ac:dyDescent="0.25">
      <c r="A176" s="6"/>
      <c r="B176" s="19" t="s">
        <v>114</v>
      </c>
      <c r="C176" s="20"/>
      <c r="E176" s="21">
        <f>SUM(D177:D212)</f>
        <v>223040.34</v>
      </c>
      <c r="F176" s="450">
        <f>+E176/$E$2</f>
        <v>6.9007793202991094E-2</v>
      </c>
      <c r="G176" s="238">
        <f>+E176/K176</f>
        <v>1.0389718182118848</v>
      </c>
      <c r="H176" s="272" t="s">
        <v>114</v>
      </c>
      <c r="I176" s="273"/>
      <c r="J176" s="274"/>
      <c r="K176" s="275">
        <f>SUM(J177:J212)</f>
        <v>214674.1</v>
      </c>
      <c r="L176" s="267"/>
      <c r="M176" s="248"/>
      <c r="N176" s="248"/>
      <c r="O176" s="248"/>
    </row>
    <row r="177" spans="1:15" x14ac:dyDescent="0.25">
      <c r="A177" s="6" t="s">
        <v>121</v>
      </c>
      <c r="B177" s="26" t="s">
        <v>122</v>
      </c>
      <c r="C177" s="27"/>
      <c r="D177" s="10">
        <v>11000</v>
      </c>
      <c r="E177" s="9"/>
      <c r="F177" s="236"/>
      <c r="H177" s="281" t="s">
        <v>122</v>
      </c>
      <c r="I177" s="280"/>
      <c r="J177" s="283">
        <v>7000</v>
      </c>
      <c r="K177" s="262"/>
      <c r="L177" s="267"/>
      <c r="M177" s="248"/>
      <c r="N177" s="248"/>
      <c r="O177" s="248"/>
    </row>
    <row r="178" spans="1:15" x14ac:dyDescent="0.25">
      <c r="A178" s="6" t="s">
        <v>125</v>
      </c>
      <c r="B178" s="26" t="s">
        <v>126</v>
      </c>
      <c r="C178" s="27"/>
      <c r="D178" s="10">
        <v>3000</v>
      </c>
      <c r="E178" s="203"/>
      <c r="F178" s="236"/>
      <c r="H178" s="281" t="s">
        <v>126</v>
      </c>
      <c r="I178" s="280"/>
      <c r="J178" s="283">
        <v>3000</v>
      </c>
      <c r="K178" s="308"/>
      <c r="L178" s="267"/>
      <c r="M178" s="248"/>
      <c r="N178" s="248"/>
      <c r="O178" s="248"/>
    </row>
    <row r="179" spans="1:15" x14ac:dyDescent="0.25">
      <c r="A179" s="6" t="s">
        <v>129</v>
      </c>
      <c r="B179" s="211" t="s">
        <v>130</v>
      </c>
      <c r="C179" s="27"/>
      <c r="D179" s="10">
        <v>8000</v>
      </c>
      <c r="E179" s="203"/>
      <c r="F179" s="236"/>
      <c r="H179" s="334" t="s">
        <v>130</v>
      </c>
      <c r="I179" s="280"/>
      <c r="J179" s="283">
        <v>8000</v>
      </c>
      <c r="K179" s="308"/>
      <c r="L179" s="276"/>
      <c r="M179" s="248"/>
      <c r="N179" s="248"/>
      <c r="O179" s="248"/>
    </row>
    <row r="180" spans="1:15" x14ac:dyDescent="0.25">
      <c r="A180" s="6"/>
      <c r="B180" s="169" t="s">
        <v>131</v>
      </c>
      <c r="C180" s="50"/>
      <c r="D180" s="176"/>
      <c r="E180" s="22"/>
      <c r="F180" s="236"/>
      <c r="H180" s="281" t="s">
        <v>131</v>
      </c>
      <c r="I180" s="316"/>
      <c r="J180" s="330"/>
      <c r="K180" s="276"/>
      <c r="L180" s="276"/>
      <c r="M180" s="248"/>
      <c r="N180" s="248"/>
      <c r="O180" s="248"/>
    </row>
    <row r="181" spans="1:15" x14ac:dyDescent="0.25">
      <c r="A181" s="6"/>
      <c r="B181" s="169" t="s">
        <v>132</v>
      </c>
      <c r="C181" s="72"/>
      <c r="D181" s="225"/>
      <c r="E181" s="204"/>
      <c r="F181" s="236"/>
      <c r="H181" s="281" t="s">
        <v>132</v>
      </c>
      <c r="I181" s="335"/>
      <c r="J181" s="336"/>
      <c r="K181" s="337"/>
      <c r="L181" s="276"/>
      <c r="M181" s="248"/>
      <c r="N181" s="248"/>
      <c r="O181" s="248"/>
    </row>
    <row r="182" spans="1:15" x14ac:dyDescent="0.25">
      <c r="A182" s="6"/>
      <c r="B182" s="169" t="s">
        <v>133</v>
      </c>
      <c r="C182" s="16"/>
      <c r="D182" s="114"/>
      <c r="E182" s="11"/>
      <c r="F182" s="236"/>
      <c r="H182" s="281" t="s">
        <v>133</v>
      </c>
      <c r="I182" s="267"/>
      <c r="J182" s="283"/>
      <c r="K182" s="262"/>
      <c r="L182" s="276"/>
      <c r="M182" s="248"/>
      <c r="N182" s="248"/>
      <c r="O182" s="248"/>
    </row>
    <row r="183" spans="1:15" x14ac:dyDescent="0.25">
      <c r="A183" s="6" t="s">
        <v>123</v>
      </c>
      <c r="B183" s="26" t="s">
        <v>124</v>
      </c>
      <c r="C183" s="27"/>
      <c r="D183" s="10">
        <v>3400</v>
      </c>
      <c r="E183" s="9"/>
      <c r="F183" s="236"/>
      <c r="H183" s="281" t="s">
        <v>124</v>
      </c>
      <c r="I183" s="280"/>
      <c r="J183" s="283">
        <v>3000</v>
      </c>
      <c r="K183" s="262"/>
      <c r="L183" s="267"/>
      <c r="M183" s="248"/>
      <c r="N183" s="248"/>
      <c r="O183" s="248"/>
    </row>
    <row r="184" spans="1:15" x14ac:dyDescent="0.25">
      <c r="A184" s="6" t="s">
        <v>127</v>
      </c>
      <c r="B184" s="26" t="s">
        <v>128</v>
      </c>
      <c r="C184" s="27"/>
      <c r="D184" s="10">
        <f>9662.4*1.1</f>
        <v>10628.640000000001</v>
      </c>
      <c r="E184" s="203"/>
      <c r="F184" s="236"/>
      <c r="H184" s="281" t="s">
        <v>128</v>
      </c>
      <c r="I184" s="280"/>
      <c r="J184" s="283">
        <f>8784*1.1</f>
        <v>9662.4000000000015</v>
      </c>
      <c r="K184" s="308"/>
      <c r="L184" s="267"/>
      <c r="M184" s="248"/>
      <c r="N184" s="248"/>
      <c r="O184" s="248"/>
    </row>
    <row r="185" spans="1:15" x14ac:dyDescent="0.25">
      <c r="A185" s="6"/>
      <c r="B185" s="73" t="s">
        <v>134</v>
      </c>
      <c r="C185" s="16"/>
      <c r="D185" s="114"/>
      <c r="E185" s="11"/>
      <c r="F185" s="236"/>
      <c r="H185" s="338" t="s">
        <v>134</v>
      </c>
      <c r="I185" s="267"/>
      <c r="J185" s="283"/>
      <c r="K185" s="262"/>
      <c r="L185" s="276"/>
      <c r="M185" s="248"/>
      <c r="N185" s="248"/>
      <c r="O185" s="248"/>
    </row>
    <row r="186" spans="1:15" x14ac:dyDescent="0.25">
      <c r="A186" s="170" t="s">
        <v>135</v>
      </c>
      <c r="B186" s="171" t="s">
        <v>639</v>
      </c>
      <c r="C186" s="172"/>
      <c r="D186" s="43">
        <f>SUM(C187:C193)</f>
        <v>124011.7</v>
      </c>
      <c r="E186" s="172"/>
      <c r="F186" s="236"/>
      <c r="H186" s="339" t="s">
        <v>639</v>
      </c>
      <c r="I186" s="340"/>
      <c r="J186" s="279">
        <f>SUM(I187:I193)</f>
        <v>124011.7</v>
      </c>
      <c r="K186" s="340"/>
      <c r="L186" s="276"/>
      <c r="M186" s="248"/>
      <c r="N186" s="248"/>
      <c r="O186" s="248"/>
    </row>
    <row r="187" spans="1:15" x14ac:dyDescent="0.25">
      <c r="A187" s="74"/>
      <c r="B187" s="169" t="s">
        <v>136</v>
      </c>
      <c r="C187" s="16">
        <v>115960</v>
      </c>
      <c r="D187" s="175"/>
      <c r="E187" s="205"/>
      <c r="F187" s="236"/>
      <c r="H187" s="281" t="s">
        <v>136</v>
      </c>
      <c r="I187" s="267">
        <v>115960</v>
      </c>
      <c r="J187" s="341"/>
      <c r="K187" s="342"/>
      <c r="L187" s="276"/>
      <c r="M187" s="248"/>
      <c r="N187" s="248"/>
      <c r="O187" s="248"/>
    </row>
    <row r="188" spans="1:15" x14ac:dyDescent="0.25">
      <c r="A188" s="74"/>
      <c r="B188" s="169" t="s">
        <v>137</v>
      </c>
      <c r="C188" s="16">
        <v>5427.04</v>
      </c>
      <c r="D188" s="175"/>
      <c r="E188" s="205"/>
      <c r="F188" s="236"/>
      <c r="H188" s="281" t="s">
        <v>137</v>
      </c>
      <c r="I188" s="267">
        <v>5427.04</v>
      </c>
      <c r="J188" s="341"/>
      <c r="K188" s="342"/>
      <c r="L188" s="335"/>
      <c r="M188" s="248"/>
      <c r="N188" s="248"/>
      <c r="O188" s="248"/>
    </row>
    <row r="189" spans="1:15" s="3" customFormat="1" x14ac:dyDescent="0.25">
      <c r="A189" s="74"/>
      <c r="B189" s="169" t="s">
        <v>138</v>
      </c>
      <c r="C189" s="173">
        <v>300</v>
      </c>
      <c r="D189" s="175"/>
      <c r="E189" s="205"/>
      <c r="F189" s="236"/>
      <c r="H189" s="281" t="s">
        <v>138</v>
      </c>
      <c r="I189" s="343">
        <v>300</v>
      </c>
      <c r="J189" s="341"/>
      <c r="K189" s="342"/>
      <c r="L189" s="267"/>
      <c r="M189" s="248"/>
      <c r="N189" s="248"/>
      <c r="O189" s="248"/>
    </row>
    <row r="190" spans="1:15" x14ac:dyDescent="0.25">
      <c r="A190" s="74"/>
      <c r="B190" s="169" t="s">
        <v>139</v>
      </c>
      <c r="C190" s="173">
        <v>524.66</v>
      </c>
      <c r="D190" s="43"/>
      <c r="E190" s="27"/>
      <c r="F190" s="236"/>
      <c r="H190" s="281" t="s">
        <v>139</v>
      </c>
      <c r="I190" s="343">
        <v>524.66</v>
      </c>
      <c r="J190" s="279"/>
      <c r="K190" s="280"/>
      <c r="L190" s="267"/>
      <c r="M190" s="248"/>
      <c r="N190" s="248"/>
      <c r="O190" s="248"/>
    </row>
    <row r="191" spans="1:15" x14ac:dyDescent="0.25">
      <c r="A191" s="74"/>
      <c r="B191" s="169" t="s">
        <v>140</v>
      </c>
      <c r="C191" s="173">
        <v>200</v>
      </c>
      <c r="D191" s="114"/>
      <c r="E191" s="11"/>
      <c r="F191" s="236"/>
      <c r="H191" s="281" t="s">
        <v>140</v>
      </c>
      <c r="I191" s="343">
        <v>200</v>
      </c>
      <c r="J191" s="283"/>
      <c r="K191" s="262"/>
      <c r="L191" s="267"/>
      <c r="M191" s="248"/>
      <c r="N191" s="248"/>
      <c r="O191" s="248"/>
    </row>
    <row r="192" spans="1:15" x14ac:dyDescent="0.25">
      <c r="A192" s="74"/>
      <c r="B192" s="169" t="s">
        <v>141</v>
      </c>
      <c r="C192" s="173">
        <v>700</v>
      </c>
      <c r="D192" s="43"/>
      <c r="E192" s="27"/>
      <c r="F192" s="236"/>
      <c r="H192" s="281" t="s">
        <v>141</v>
      </c>
      <c r="I192" s="343">
        <v>700</v>
      </c>
      <c r="J192" s="279"/>
      <c r="K192" s="280"/>
      <c r="L192" s="267"/>
      <c r="M192" s="248"/>
      <c r="N192" s="248"/>
      <c r="O192" s="248"/>
    </row>
    <row r="193" spans="1:15" x14ac:dyDescent="0.25">
      <c r="A193" s="74"/>
      <c r="B193" s="169" t="s">
        <v>215</v>
      </c>
      <c r="C193" s="173">
        <v>900</v>
      </c>
      <c r="D193" s="43"/>
      <c r="E193" s="27"/>
      <c r="F193" s="236"/>
      <c r="H193" s="281" t="s">
        <v>215</v>
      </c>
      <c r="I193" s="343">
        <v>900</v>
      </c>
      <c r="J193" s="279"/>
      <c r="K193" s="280"/>
      <c r="L193" s="267"/>
      <c r="M193" s="248"/>
      <c r="N193" s="248"/>
      <c r="O193" s="248"/>
    </row>
    <row r="194" spans="1:15" s="3" customFormat="1" x14ac:dyDescent="0.25">
      <c r="A194" s="6" t="s">
        <v>142</v>
      </c>
      <c r="B194" s="75" t="s">
        <v>640</v>
      </c>
      <c r="C194" s="66"/>
      <c r="D194" s="43">
        <f>SUM(C195:C197)</f>
        <v>7500</v>
      </c>
      <c r="E194" s="27"/>
      <c r="F194" s="236"/>
      <c r="H194" s="334" t="s">
        <v>640</v>
      </c>
      <c r="I194" s="267"/>
      <c r="J194" s="279">
        <f>SUM(I195:I197)</f>
        <v>7500</v>
      </c>
      <c r="K194" s="280"/>
      <c r="L194" s="344"/>
      <c r="M194" s="248"/>
      <c r="N194" s="248"/>
      <c r="O194" s="248"/>
    </row>
    <row r="195" spans="1:15" x14ac:dyDescent="0.25">
      <c r="A195" s="74"/>
      <c r="B195" s="169" t="s">
        <v>143</v>
      </c>
      <c r="C195" s="16">
        <v>5600</v>
      </c>
      <c r="D195" s="226"/>
      <c r="E195" s="91"/>
      <c r="F195" s="236"/>
      <c r="H195" s="281" t="s">
        <v>143</v>
      </c>
      <c r="I195" s="267">
        <v>5600</v>
      </c>
      <c r="J195" s="345"/>
      <c r="K195" s="346"/>
      <c r="L195" s="278"/>
      <c r="M195" s="248"/>
      <c r="N195" s="248"/>
      <c r="O195" s="248"/>
    </row>
    <row r="196" spans="1:15" s="2" customFormat="1" x14ac:dyDescent="0.25">
      <c r="A196" s="74"/>
      <c r="B196" s="169" t="s">
        <v>144</v>
      </c>
      <c r="C196" s="16">
        <v>1700</v>
      </c>
      <c r="D196" s="226"/>
      <c r="E196" s="91"/>
      <c r="F196" s="236"/>
      <c r="H196" s="281" t="s">
        <v>144</v>
      </c>
      <c r="I196" s="267">
        <v>1700</v>
      </c>
      <c r="J196" s="345"/>
      <c r="K196" s="346"/>
      <c r="L196" s="267"/>
      <c r="M196" s="269"/>
      <c r="N196" s="269"/>
      <c r="O196" s="269"/>
    </row>
    <row r="197" spans="1:15" x14ac:dyDescent="0.25">
      <c r="A197" s="74"/>
      <c r="B197" s="169" t="s">
        <v>145</v>
      </c>
      <c r="C197" s="16">
        <v>200</v>
      </c>
      <c r="D197" s="226"/>
      <c r="E197" s="91"/>
      <c r="F197" s="91"/>
      <c r="H197" s="281" t="s">
        <v>145</v>
      </c>
      <c r="I197" s="267">
        <v>200</v>
      </c>
      <c r="J197" s="345"/>
      <c r="K197" s="346"/>
      <c r="L197" s="278"/>
      <c r="M197" s="248"/>
      <c r="N197" s="248"/>
      <c r="O197" s="248"/>
    </row>
    <row r="198" spans="1:15" x14ac:dyDescent="0.25">
      <c r="A198" s="53">
        <v>231221000</v>
      </c>
      <c r="B198" s="75" t="s">
        <v>146</v>
      </c>
      <c r="C198" s="76"/>
      <c r="D198" s="10">
        <v>20000</v>
      </c>
      <c r="E198" s="9"/>
      <c r="F198" s="9"/>
      <c r="H198" s="334" t="s">
        <v>146</v>
      </c>
      <c r="I198" s="347"/>
      <c r="J198" s="283">
        <v>24000</v>
      </c>
      <c r="K198" s="262"/>
      <c r="L198" s="278"/>
      <c r="M198" s="248"/>
      <c r="N198" s="248"/>
      <c r="O198" s="248"/>
    </row>
    <row r="199" spans="1:15" x14ac:dyDescent="0.25">
      <c r="A199" s="6" t="s">
        <v>147</v>
      </c>
      <c r="B199" s="75" t="s">
        <v>148</v>
      </c>
      <c r="C199" s="76"/>
      <c r="D199" s="10">
        <v>2000</v>
      </c>
      <c r="E199" s="9"/>
      <c r="F199" s="9"/>
      <c r="H199" s="334" t="s">
        <v>148</v>
      </c>
      <c r="I199" s="347"/>
      <c r="J199" s="283">
        <v>2000</v>
      </c>
      <c r="K199" s="262"/>
      <c r="L199" s="262"/>
      <c r="M199" s="248"/>
      <c r="N199" s="248"/>
      <c r="O199" s="248"/>
    </row>
    <row r="200" spans="1:15" s="2" customFormat="1" x14ac:dyDescent="0.25">
      <c r="A200" s="6" t="s">
        <v>149</v>
      </c>
      <c r="B200" s="75" t="s">
        <v>638</v>
      </c>
      <c r="C200" s="77"/>
      <c r="D200" s="10">
        <v>2000</v>
      </c>
      <c r="E200" s="9"/>
      <c r="F200" s="9"/>
      <c r="H200" s="334" t="s">
        <v>638</v>
      </c>
      <c r="I200" s="348"/>
      <c r="J200" s="283">
        <v>2000</v>
      </c>
      <c r="K200" s="262"/>
      <c r="L200" s="262"/>
      <c r="M200" s="269"/>
      <c r="N200" s="269"/>
      <c r="O200" s="269"/>
    </row>
    <row r="201" spans="1:15" s="2" customFormat="1" x14ac:dyDescent="0.25">
      <c r="A201" s="6" t="s">
        <v>150</v>
      </c>
      <c r="B201" s="75" t="s">
        <v>151</v>
      </c>
      <c r="C201" s="77"/>
      <c r="D201" s="10">
        <v>500</v>
      </c>
      <c r="E201" s="9"/>
      <c r="F201" s="9"/>
      <c r="H201" s="334" t="s">
        <v>151</v>
      </c>
      <c r="I201" s="348"/>
      <c r="J201" s="283">
        <v>500</v>
      </c>
      <c r="K201" s="262"/>
      <c r="L201" s="262"/>
      <c r="M201" s="269"/>
      <c r="N201" s="269"/>
      <c r="O201" s="269"/>
    </row>
    <row r="202" spans="1:15" s="2" customFormat="1" x14ac:dyDescent="0.25">
      <c r="A202" s="6" t="s">
        <v>152</v>
      </c>
      <c r="B202" s="75" t="s">
        <v>153</v>
      </c>
      <c r="D202" s="10">
        <v>2000</v>
      </c>
      <c r="E202" s="9"/>
      <c r="F202" s="9"/>
      <c r="H202" s="334" t="s">
        <v>153</v>
      </c>
      <c r="I202" s="269"/>
      <c r="J202" s="283">
        <v>2000</v>
      </c>
      <c r="K202" s="262"/>
      <c r="L202" s="262"/>
      <c r="M202" s="269"/>
      <c r="N202" s="269"/>
      <c r="O202" s="269"/>
    </row>
    <row r="203" spans="1:15" x14ac:dyDescent="0.25">
      <c r="A203" s="6" t="s">
        <v>764</v>
      </c>
      <c r="B203" s="111" t="s">
        <v>697</v>
      </c>
      <c r="C203" s="67"/>
      <c r="D203" s="10">
        <v>3000</v>
      </c>
      <c r="E203" s="9"/>
      <c r="F203" s="9"/>
      <c r="H203" s="349" t="s">
        <v>697</v>
      </c>
      <c r="I203" s="270"/>
      <c r="J203" s="283">
        <v>4000</v>
      </c>
      <c r="K203" s="262"/>
      <c r="L203" s="262"/>
      <c r="M203" s="248"/>
      <c r="N203" s="248"/>
      <c r="O203" s="248"/>
    </row>
    <row r="204" spans="1:15" x14ac:dyDescent="0.25">
      <c r="A204" s="78"/>
      <c r="B204" s="70" t="s">
        <v>154</v>
      </c>
      <c r="C204" s="79"/>
      <c r="D204" s="114"/>
      <c r="E204" s="11"/>
      <c r="F204" s="11"/>
      <c r="H204" s="350" t="s">
        <v>154</v>
      </c>
      <c r="I204" s="351"/>
      <c r="J204" s="283"/>
      <c r="K204" s="262"/>
      <c r="L204" s="262"/>
      <c r="M204" s="248"/>
      <c r="N204" s="248"/>
      <c r="O204" s="248"/>
    </row>
    <row r="205" spans="1:15" x14ac:dyDescent="0.25">
      <c r="A205" s="6" t="s">
        <v>155</v>
      </c>
      <c r="B205" s="26" t="s">
        <v>156</v>
      </c>
      <c r="C205" s="16"/>
      <c r="D205" s="10">
        <v>1000</v>
      </c>
      <c r="E205" s="9"/>
      <c r="F205" s="9"/>
      <c r="H205" s="281" t="s">
        <v>156</v>
      </c>
      <c r="I205" s="267"/>
      <c r="J205" s="283">
        <v>1000</v>
      </c>
      <c r="K205" s="262"/>
      <c r="L205" s="262"/>
      <c r="M205" s="248"/>
      <c r="N205" s="248"/>
      <c r="O205" s="248"/>
    </row>
    <row r="206" spans="1:15" x14ac:dyDescent="0.25">
      <c r="A206" s="6" t="s">
        <v>157</v>
      </c>
      <c r="B206" s="26" t="s">
        <v>158</v>
      </c>
      <c r="C206" s="16"/>
      <c r="D206" s="10">
        <v>3000</v>
      </c>
      <c r="E206" s="9"/>
      <c r="F206" s="9"/>
      <c r="H206" s="281" t="s">
        <v>158</v>
      </c>
      <c r="I206" s="267"/>
      <c r="J206" s="283">
        <v>3000</v>
      </c>
      <c r="K206" s="262"/>
      <c r="L206" s="262"/>
      <c r="M206" s="248"/>
      <c r="N206" s="248"/>
      <c r="O206" s="248"/>
    </row>
    <row r="207" spans="1:15" x14ac:dyDescent="0.25">
      <c r="A207" s="6" t="s">
        <v>159</v>
      </c>
      <c r="B207" s="26" t="s">
        <v>748</v>
      </c>
      <c r="C207" s="80"/>
      <c r="D207" s="10">
        <f>SUM(C208:C210)</f>
        <v>21000</v>
      </c>
      <c r="E207" s="9"/>
      <c r="F207" s="9"/>
      <c r="H207" s="281" t="s">
        <v>662</v>
      </c>
      <c r="I207" s="352"/>
      <c r="J207" s="283">
        <f>SUM(I208:I210)</f>
        <v>12000</v>
      </c>
      <c r="K207" s="262"/>
      <c r="L207" s="262"/>
      <c r="M207" s="248"/>
      <c r="N207" s="248"/>
      <c r="O207" s="248"/>
    </row>
    <row r="208" spans="1:15" x14ac:dyDescent="0.25">
      <c r="A208" s="6"/>
      <c r="B208" s="174" t="s">
        <v>749</v>
      </c>
      <c r="C208" s="16">
        <v>10500</v>
      </c>
      <c r="D208" s="114"/>
      <c r="E208" s="11"/>
      <c r="F208" s="11"/>
      <c r="H208" s="353" t="s">
        <v>432</v>
      </c>
      <c r="I208" s="267">
        <v>6000</v>
      </c>
      <c r="J208" s="283"/>
      <c r="K208" s="262"/>
      <c r="L208" s="262"/>
      <c r="M208" s="248"/>
      <c r="N208" s="248"/>
      <c r="O208" s="248"/>
    </row>
    <row r="209" spans="1:15" x14ac:dyDescent="0.25">
      <c r="A209" s="6"/>
      <c r="B209" s="174" t="s">
        <v>750</v>
      </c>
      <c r="C209" s="16">
        <v>10500</v>
      </c>
      <c r="D209" s="114"/>
      <c r="E209" s="11"/>
      <c r="F209" s="11"/>
      <c r="H209" s="353" t="s">
        <v>711</v>
      </c>
      <c r="I209" s="267">
        <v>3000</v>
      </c>
      <c r="J209" s="283"/>
      <c r="K209" s="262"/>
      <c r="L209" s="262"/>
      <c r="M209" s="248"/>
      <c r="N209" s="248"/>
      <c r="O209" s="248"/>
    </row>
    <row r="210" spans="1:15" x14ac:dyDescent="0.25">
      <c r="A210" s="6"/>
      <c r="B210" s="174"/>
      <c r="C210" s="220"/>
      <c r="D210" s="114"/>
      <c r="E210" s="11"/>
      <c r="F210" s="11"/>
      <c r="H210" s="353" t="s">
        <v>663</v>
      </c>
      <c r="I210" s="267">
        <v>3000</v>
      </c>
      <c r="J210" s="283"/>
      <c r="K210" s="262"/>
      <c r="L210" s="262"/>
      <c r="M210" s="248"/>
      <c r="N210" s="248"/>
      <c r="O210" s="248"/>
    </row>
    <row r="211" spans="1:15" x14ac:dyDescent="0.25">
      <c r="A211" s="6" t="s">
        <v>670</v>
      </c>
      <c r="B211" s="97" t="s">
        <v>313</v>
      </c>
      <c r="C211" s="11"/>
      <c r="D211" s="10">
        <v>1000</v>
      </c>
      <c r="E211" s="203"/>
      <c r="F211" s="203"/>
      <c r="H211" s="354" t="s">
        <v>313</v>
      </c>
      <c r="I211" s="262"/>
      <c r="J211" s="283">
        <v>1000</v>
      </c>
      <c r="K211" s="308"/>
      <c r="L211" s="262"/>
      <c r="M211" s="248"/>
      <c r="N211" s="248"/>
      <c r="O211" s="248"/>
    </row>
    <row r="212" spans="1:15" x14ac:dyDescent="0.25">
      <c r="A212" s="6" t="s">
        <v>671</v>
      </c>
      <c r="B212" s="97" t="s">
        <v>314</v>
      </c>
      <c r="C212" s="11"/>
      <c r="D212" s="10">
        <v>0</v>
      </c>
      <c r="E212" s="203"/>
      <c r="F212" s="203"/>
      <c r="H212" s="354" t="s">
        <v>314</v>
      </c>
      <c r="I212" s="262"/>
      <c r="J212" s="283">
        <v>1000</v>
      </c>
      <c r="K212" s="308"/>
      <c r="L212" s="262"/>
      <c r="M212" s="248"/>
      <c r="N212" s="248"/>
      <c r="O212" s="248"/>
    </row>
    <row r="213" spans="1:15" ht="27.75" customHeight="1" x14ac:dyDescent="0.25">
      <c r="A213" s="6"/>
      <c r="B213" s="81" t="s">
        <v>160</v>
      </c>
      <c r="C213" s="82"/>
      <c r="E213" s="83">
        <f>E176</f>
        <v>223040.34</v>
      </c>
      <c r="F213" s="451">
        <f>+E213/$E$2</f>
        <v>6.9007793202991094E-2</v>
      </c>
      <c r="G213" s="238">
        <f>+E213/K213</f>
        <v>1.0389718182118848</v>
      </c>
      <c r="H213" s="355" t="s">
        <v>160</v>
      </c>
      <c r="I213" s="356"/>
      <c r="J213" s="274"/>
      <c r="K213" s="357">
        <f>K176</f>
        <v>214674.1</v>
      </c>
      <c r="L213" s="296" t="e">
        <f>+K213/$K$2</f>
        <v>#REF!</v>
      </c>
      <c r="M213" s="248"/>
      <c r="N213" s="297">
        <f>-1+(K213/O213)</f>
        <v>-9.6094970742702013E-2</v>
      </c>
      <c r="O213" s="448">
        <f>'[1]GASTOS 2020 Enviar'!$D$209</f>
        <v>237496.3</v>
      </c>
    </row>
    <row r="214" spans="1:15" x14ac:dyDescent="0.25">
      <c r="A214" s="6"/>
      <c r="B214" s="71"/>
      <c r="C214" s="24"/>
      <c r="D214" s="27"/>
      <c r="E214" s="27"/>
      <c r="F214" s="203"/>
      <c r="H214" s="358"/>
      <c r="I214" s="278"/>
      <c r="J214" s="280"/>
      <c r="K214" s="280"/>
      <c r="L214" s="262"/>
      <c r="M214" s="248"/>
      <c r="N214" s="248"/>
      <c r="O214" s="248"/>
    </row>
    <row r="215" spans="1:15" s="84" customFormat="1" x14ac:dyDescent="0.25">
      <c r="A215" s="484" t="s">
        <v>161</v>
      </c>
      <c r="B215" s="484"/>
      <c r="C215" s="484"/>
      <c r="D215" s="484"/>
      <c r="E215" s="484"/>
      <c r="F215" s="203"/>
      <c r="H215" s="298"/>
      <c r="I215" s="325"/>
      <c r="J215" s="326"/>
      <c r="K215" s="326"/>
      <c r="L215" s="262"/>
      <c r="M215" s="269"/>
      <c r="N215" s="269"/>
      <c r="O215" s="269"/>
    </row>
    <row r="216" spans="1:15" s="2" customFormat="1" x14ac:dyDescent="0.25">
      <c r="A216" s="236"/>
      <c r="B216" s="236"/>
      <c r="C216" s="236"/>
      <c r="D216" s="236"/>
      <c r="E216" s="236"/>
      <c r="F216" s="203"/>
      <c r="H216" s="256"/>
      <c r="I216" s="267"/>
      <c r="J216" s="262"/>
      <c r="K216" s="262"/>
      <c r="L216" s="262"/>
      <c r="M216" s="269"/>
      <c r="N216" s="269"/>
      <c r="O216" s="269"/>
    </row>
    <row r="217" spans="1:15" s="3" customFormat="1" x14ac:dyDescent="0.25">
      <c r="A217" s="6"/>
      <c r="B217" s="7" t="s">
        <v>3</v>
      </c>
      <c r="D217" s="11"/>
      <c r="E217" s="11"/>
      <c r="F217" s="203"/>
      <c r="H217" s="260" t="s">
        <v>3</v>
      </c>
      <c r="I217" s="248"/>
      <c r="J217" s="262"/>
      <c r="K217" s="262"/>
      <c r="L217" s="262"/>
      <c r="M217" s="248"/>
      <c r="N217" s="248"/>
      <c r="O217" s="248"/>
    </row>
    <row r="218" spans="1:15" x14ac:dyDescent="0.25">
      <c r="A218" s="6"/>
      <c r="B218" s="8" t="s">
        <v>162</v>
      </c>
      <c r="C218" s="60"/>
      <c r="D218" s="60">
        <f>E224</f>
        <v>2379.4</v>
      </c>
      <c r="E218" s="60"/>
      <c r="F218" s="203"/>
      <c r="H218" s="261" t="s">
        <v>162</v>
      </c>
      <c r="I218" s="328"/>
      <c r="J218" s="328">
        <f>K224</f>
        <v>2379.4</v>
      </c>
      <c r="K218" s="328"/>
      <c r="L218" s="262"/>
      <c r="M218" s="248"/>
      <c r="N218" s="248"/>
      <c r="O218" s="248"/>
    </row>
    <row r="219" spans="1:15" s="2" customFormat="1" x14ac:dyDescent="0.25">
      <c r="A219" s="6"/>
      <c r="B219" s="13"/>
      <c r="C219" s="16"/>
      <c r="D219" s="11"/>
      <c r="E219" s="11"/>
      <c r="F219" s="203"/>
      <c r="H219" s="264"/>
      <c r="I219" s="267"/>
      <c r="J219" s="262"/>
      <c r="K219" s="262"/>
      <c r="L219" s="278"/>
      <c r="M219" s="269"/>
      <c r="N219" s="269"/>
      <c r="O219" s="269"/>
    </row>
    <row r="220" spans="1:15" s="2" customFormat="1" x14ac:dyDescent="0.25">
      <c r="A220" s="6"/>
      <c r="B220" s="7" t="s">
        <v>10</v>
      </c>
      <c r="C220" s="4"/>
      <c r="D220" s="192"/>
      <c r="E220" s="192"/>
      <c r="F220" s="203"/>
      <c r="H220" s="260" t="s">
        <v>10</v>
      </c>
      <c r="I220" s="250"/>
      <c r="J220" s="300"/>
      <c r="K220" s="300"/>
      <c r="L220" s="250"/>
      <c r="M220" s="269"/>
      <c r="N220" s="269"/>
      <c r="O220" s="269"/>
    </row>
    <row r="221" spans="1:15" ht="34.799999999999997" x14ac:dyDescent="0.25">
      <c r="A221" s="6"/>
      <c r="B221" s="17" t="s">
        <v>163</v>
      </c>
      <c r="C221" s="232"/>
      <c r="D221" s="221"/>
      <c r="E221" s="193"/>
      <c r="F221" s="203"/>
      <c r="H221" s="268" t="s">
        <v>163</v>
      </c>
      <c r="I221" s="257"/>
      <c r="J221" s="258"/>
      <c r="K221" s="259"/>
      <c r="L221" s="267"/>
      <c r="M221" s="248"/>
      <c r="N221" s="248"/>
      <c r="O221" s="248"/>
    </row>
    <row r="222" spans="1:15" x14ac:dyDescent="0.25">
      <c r="A222" s="6"/>
      <c r="B222" s="17"/>
      <c r="C222" s="3"/>
      <c r="D222" s="223"/>
      <c r="E222" s="152"/>
      <c r="F222" s="203"/>
      <c r="H222" s="268"/>
      <c r="I222" s="248"/>
      <c r="J222" s="301"/>
      <c r="K222" s="302"/>
      <c r="L222" s="267"/>
      <c r="M222" s="248"/>
      <c r="N222" s="248"/>
      <c r="O222" s="248"/>
    </row>
    <row r="223" spans="1:15" x14ac:dyDescent="0.25">
      <c r="A223" s="6"/>
      <c r="B223" s="7" t="s">
        <v>16</v>
      </c>
      <c r="C223" s="62"/>
      <c r="D223" s="61"/>
      <c r="E223" s="61"/>
      <c r="F223" s="203"/>
      <c r="H223" s="260" t="s">
        <v>16</v>
      </c>
      <c r="I223" s="329"/>
      <c r="J223" s="328"/>
      <c r="K223" s="328"/>
      <c r="L223" s="328"/>
      <c r="M223" s="248"/>
      <c r="N223" s="248"/>
      <c r="O223" s="248"/>
    </row>
    <row r="224" spans="1:15" x14ac:dyDescent="0.25">
      <c r="A224" s="6"/>
      <c r="B224" s="44" t="s">
        <v>162</v>
      </c>
      <c r="C224" s="20"/>
      <c r="E224" s="21">
        <f>SUM(D225:D226)</f>
        <v>2379.4</v>
      </c>
      <c r="F224" s="450">
        <f>+E224/$E$2</f>
        <v>7.3617688686807513E-4</v>
      </c>
      <c r="G224" s="238">
        <f>+E224/K224</f>
        <v>1</v>
      </c>
      <c r="H224" s="309" t="s">
        <v>162</v>
      </c>
      <c r="I224" s="273"/>
      <c r="J224" s="274"/>
      <c r="K224" s="275">
        <f>SUM(J225:J226)</f>
        <v>2379.4</v>
      </c>
      <c r="L224" s="267"/>
      <c r="M224" s="248"/>
      <c r="N224" s="248"/>
      <c r="O224" s="248"/>
    </row>
    <row r="225" spans="1:15" x14ac:dyDescent="0.25">
      <c r="A225" s="6" t="s">
        <v>164</v>
      </c>
      <c r="B225" s="472" t="s">
        <v>165</v>
      </c>
      <c r="C225" s="27"/>
      <c r="D225" s="10">
        <v>1000</v>
      </c>
      <c r="E225" s="9"/>
      <c r="F225" s="203"/>
      <c r="H225" s="305" t="s">
        <v>165</v>
      </c>
      <c r="I225" s="280"/>
      <c r="J225" s="283">
        <v>1000</v>
      </c>
      <c r="K225" s="262"/>
      <c r="L225" s="250"/>
      <c r="M225" s="248"/>
      <c r="N225" s="248"/>
      <c r="O225" s="248"/>
    </row>
    <row r="226" spans="1:15" x14ac:dyDescent="0.25">
      <c r="A226" s="6" t="s">
        <v>166</v>
      </c>
      <c r="B226" s="167" t="s">
        <v>167</v>
      </c>
      <c r="C226" s="27"/>
      <c r="D226" s="10">
        <v>1379.4</v>
      </c>
      <c r="E226" s="9"/>
      <c r="F226" s="203"/>
      <c r="H226" s="305" t="s">
        <v>167</v>
      </c>
      <c r="I226" s="280"/>
      <c r="J226" s="283">
        <v>1379.4</v>
      </c>
      <c r="K226" s="262"/>
      <c r="L226" s="257"/>
      <c r="M226" s="248"/>
      <c r="N226" s="248"/>
      <c r="O226" s="248"/>
    </row>
    <row r="227" spans="1:15" x14ac:dyDescent="0.25">
      <c r="A227" s="1"/>
      <c r="B227" s="42"/>
      <c r="C227" s="49"/>
      <c r="D227" s="68"/>
      <c r="E227" s="51"/>
      <c r="F227" s="203"/>
      <c r="H227" s="311"/>
      <c r="I227" s="316"/>
      <c r="J227" s="330"/>
      <c r="K227" s="276"/>
      <c r="L227" s="248"/>
      <c r="M227" s="248"/>
      <c r="N227" s="248"/>
      <c r="O227" s="248"/>
    </row>
    <row r="228" spans="1:15" x14ac:dyDescent="0.25">
      <c r="A228" s="6"/>
      <c r="B228" s="38" t="s">
        <v>168</v>
      </c>
      <c r="C228" s="39"/>
      <c r="E228" s="40">
        <f>E224</f>
        <v>2379.4</v>
      </c>
      <c r="F228" s="451">
        <f>+E228/$E$2</f>
        <v>7.3617688686807513E-4</v>
      </c>
      <c r="H228" s="293" t="s">
        <v>168</v>
      </c>
      <c r="I228" s="294"/>
      <c r="J228" s="274"/>
      <c r="K228" s="295">
        <f>K224</f>
        <v>2379.4</v>
      </c>
      <c r="L228" s="329"/>
      <c r="M228" s="248"/>
      <c r="N228" s="248"/>
      <c r="O228" s="248"/>
    </row>
    <row r="229" spans="1:15" x14ac:dyDescent="0.25">
      <c r="A229" s="6"/>
      <c r="B229" s="54"/>
      <c r="C229" s="27"/>
      <c r="D229" s="43"/>
      <c r="E229" s="27"/>
      <c r="F229" s="27"/>
      <c r="H229" s="317"/>
      <c r="I229" s="280"/>
      <c r="J229" s="279"/>
      <c r="K229" s="280"/>
      <c r="L229" s="276"/>
      <c r="M229" s="248"/>
      <c r="N229" s="248"/>
      <c r="O229" s="248"/>
    </row>
    <row r="230" spans="1:15" s="2" customFormat="1" ht="17.399999999999999" x14ac:dyDescent="0.3">
      <c r="A230" s="85"/>
      <c r="B230" s="55" t="s">
        <v>169</v>
      </c>
      <c r="C230" s="86"/>
      <c r="E230" s="87">
        <f>E228+E213+E159+E145</f>
        <v>229919.74</v>
      </c>
      <c r="F230" s="237">
        <f>+E230/$E$2</f>
        <v>7.1136252173958664E-2</v>
      </c>
      <c r="G230" s="238">
        <f>+E230/K230</f>
        <v>1.0391688267078261</v>
      </c>
      <c r="H230" s="318" t="s">
        <v>169</v>
      </c>
      <c r="I230" s="359"/>
      <c r="J230" s="269"/>
      <c r="K230" s="360">
        <f>K228+K213+K159+K145</f>
        <v>221253.5</v>
      </c>
      <c r="L230" s="296" t="e">
        <f>+K230/$K$2</f>
        <v>#REF!</v>
      </c>
      <c r="M230" s="248"/>
      <c r="N230" s="297">
        <f>-1+(K230/O230)</f>
        <v>-9.3133045627084909E-2</v>
      </c>
      <c r="O230" s="448">
        <f>'[1]GASTOS 2020 Enviar'!$D$226</f>
        <v>243975.69999999998</v>
      </c>
    </row>
    <row r="231" spans="1:15" ht="17.399999999999999" x14ac:dyDescent="0.3">
      <c r="A231" s="85"/>
      <c r="B231" s="89"/>
      <c r="C231" s="16"/>
      <c r="D231" s="16"/>
      <c r="E231" s="16"/>
      <c r="F231" s="27"/>
      <c r="H231" s="361"/>
      <c r="I231" s="267"/>
      <c r="J231" s="267"/>
      <c r="K231" s="267"/>
      <c r="L231" s="276"/>
      <c r="M231" s="248"/>
      <c r="N231" s="248"/>
      <c r="O231" s="248"/>
    </row>
    <row r="232" spans="1:15" s="3" customFormat="1" ht="17.399999999999999" x14ac:dyDescent="0.3">
      <c r="A232" s="485" t="s">
        <v>170</v>
      </c>
      <c r="B232" s="485"/>
      <c r="C232" s="485"/>
      <c r="D232" s="485"/>
      <c r="E232" s="485"/>
      <c r="F232" s="27"/>
      <c r="H232" s="253"/>
      <c r="I232" s="254"/>
      <c r="J232" s="254"/>
      <c r="K232" s="254"/>
      <c r="L232" s="316"/>
      <c r="M232" s="248"/>
      <c r="N232" s="248"/>
      <c r="O232" s="248"/>
    </row>
    <row r="233" spans="1:15" s="2" customFormat="1" x14ac:dyDescent="0.25">
      <c r="A233" s="484" t="s">
        <v>171</v>
      </c>
      <c r="B233" s="484"/>
      <c r="C233" s="484"/>
      <c r="D233" s="484"/>
      <c r="E233" s="484"/>
      <c r="F233" s="27"/>
      <c r="H233" s="298"/>
      <c r="I233" s="325"/>
      <c r="J233" s="325"/>
      <c r="K233" s="325"/>
      <c r="L233" s="280"/>
      <c r="M233" s="269"/>
      <c r="N233" s="269"/>
      <c r="O233" s="269"/>
    </row>
    <row r="234" spans="1:15" s="2" customFormat="1" x14ac:dyDescent="0.25">
      <c r="A234" s="236"/>
      <c r="B234" s="236"/>
      <c r="C234" s="236"/>
      <c r="D234" s="236"/>
      <c r="E234" s="236"/>
      <c r="F234" s="27"/>
      <c r="H234" s="256"/>
      <c r="I234" s="278"/>
      <c r="J234" s="280"/>
      <c r="K234" s="280"/>
      <c r="L234" s="280"/>
      <c r="M234" s="269"/>
      <c r="N234" s="269"/>
      <c r="O234" s="269"/>
    </row>
    <row r="235" spans="1:15" ht="17.399999999999999" x14ac:dyDescent="0.3">
      <c r="A235" s="6"/>
      <c r="B235" s="7" t="s">
        <v>3</v>
      </c>
      <c r="C235" s="3"/>
      <c r="D235" s="27"/>
      <c r="E235" s="27"/>
      <c r="F235" s="27"/>
      <c r="H235" s="260" t="s">
        <v>3</v>
      </c>
      <c r="I235" s="248"/>
      <c r="J235" s="280"/>
      <c r="K235" s="280"/>
      <c r="L235" s="362"/>
      <c r="M235" s="248"/>
      <c r="N235" s="248"/>
      <c r="O235" s="248"/>
    </row>
    <row r="236" spans="1:15" x14ac:dyDescent="0.25">
      <c r="A236" s="6"/>
      <c r="B236" s="8" t="s">
        <v>172</v>
      </c>
      <c r="C236" s="60"/>
      <c r="D236" s="60">
        <f>E244</f>
        <v>6800</v>
      </c>
      <c r="E236" s="60"/>
      <c r="F236" s="27"/>
      <c r="H236" s="261" t="s">
        <v>172</v>
      </c>
      <c r="I236" s="328"/>
      <c r="J236" s="328">
        <f>K244</f>
        <v>6800</v>
      </c>
      <c r="K236" s="328"/>
      <c r="L236" s="267"/>
      <c r="M236" s="248"/>
      <c r="N236" s="248"/>
      <c r="O236" s="248"/>
    </row>
    <row r="237" spans="1:15" ht="15.6" x14ac:dyDescent="0.3">
      <c r="A237" s="6"/>
      <c r="B237" s="8" t="s">
        <v>173</v>
      </c>
      <c r="C237" s="60"/>
      <c r="D237" s="60">
        <f>E248</f>
        <v>10012.35</v>
      </c>
      <c r="E237" s="60"/>
      <c r="F237" s="27"/>
      <c r="H237" s="261" t="s">
        <v>173</v>
      </c>
      <c r="I237" s="328"/>
      <c r="J237" s="328">
        <f>K248</f>
        <v>9112.35</v>
      </c>
      <c r="K237" s="328"/>
      <c r="L237" s="255"/>
      <c r="M237" s="248"/>
      <c r="N237" s="248"/>
      <c r="O237" s="248"/>
    </row>
    <row r="238" spans="1:15" ht="15.6" x14ac:dyDescent="0.3">
      <c r="A238" s="6"/>
      <c r="B238" s="13"/>
      <c r="C238" s="5"/>
      <c r="D238" s="194"/>
      <c r="E238" s="194"/>
      <c r="F238" s="27"/>
      <c r="H238" s="264"/>
      <c r="I238" s="255"/>
      <c r="J238" s="363"/>
      <c r="K238" s="363"/>
      <c r="L238" s="250"/>
      <c r="M238" s="248"/>
      <c r="N238" s="248"/>
      <c r="O238" s="248"/>
    </row>
    <row r="239" spans="1:15" x14ac:dyDescent="0.25">
      <c r="A239" s="6"/>
      <c r="B239" s="7" t="s">
        <v>10</v>
      </c>
      <c r="C239" s="4"/>
      <c r="D239" s="192"/>
      <c r="E239" s="192"/>
      <c r="F239" s="27"/>
      <c r="H239" s="260" t="s">
        <v>10</v>
      </c>
      <c r="I239" s="250"/>
      <c r="J239" s="300"/>
      <c r="K239" s="300"/>
      <c r="L239" s="278"/>
      <c r="M239" s="248"/>
      <c r="N239" s="248"/>
      <c r="O239" s="248"/>
    </row>
    <row r="240" spans="1:15" ht="23.4" x14ac:dyDescent="0.25">
      <c r="A240" s="6"/>
      <c r="B240" s="17" t="s">
        <v>174</v>
      </c>
      <c r="C240" s="232"/>
      <c r="D240" s="221"/>
      <c r="E240" s="193"/>
      <c r="F240" s="27"/>
      <c r="H240" s="268" t="s">
        <v>174</v>
      </c>
      <c r="I240" s="257"/>
      <c r="J240" s="258"/>
      <c r="K240" s="259"/>
      <c r="L240" s="278"/>
      <c r="M240" s="248"/>
      <c r="N240" s="248"/>
      <c r="O240" s="248"/>
    </row>
    <row r="241" spans="1:15" ht="46.2" x14ac:dyDescent="0.25">
      <c r="A241" s="6"/>
      <c r="B241" s="17" t="s">
        <v>175</v>
      </c>
      <c r="C241" s="3"/>
      <c r="D241" s="223"/>
      <c r="E241" s="152"/>
      <c r="F241" s="27"/>
      <c r="H241" s="268" t="s">
        <v>175</v>
      </c>
      <c r="I241" s="248"/>
      <c r="J241" s="301"/>
      <c r="K241" s="302"/>
      <c r="L241" s="328"/>
      <c r="M241" s="248"/>
      <c r="N241" s="248"/>
      <c r="O241" s="248"/>
    </row>
    <row r="242" spans="1:15" x14ac:dyDescent="0.25">
      <c r="A242" s="6"/>
      <c r="B242" s="17"/>
      <c r="C242" s="62"/>
      <c r="D242" s="62"/>
      <c r="E242" s="62"/>
      <c r="F242" s="27"/>
      <c r="H242" s="268"/>
      <c r="I242" s="329"/>
      <c r="J242" s="329"/>
      <c r="K242" s="329"/>
      <c r="L242" s="328"/>
      <c r="M242" s="248"/>
      <c r="N242" s="248"/>
      <c r="O242" s="248"/>
    </row>
    <row r="243" spans="1:15" ht="15.6" x14ac:dyDescent="0.3">
      <c r="A243" s="6"/>
      <c r="B243" s="7" t="s">
        <v>16</v>
      </c>
      <c r="C243" s="62"/>
      <c r="D243" s="62"/>
      <c r="E243" s="62"/>
      <c r="F243" s="27"/>
      <c r="H243" s="260" t="s">
        <v>16</v>
      </c>
      <c r="I243" s="329"/>
      <c r="J243" s="329"/>
      <c r="K243" s="329"/>
      <c r="L243" s="255"/>
      <c r="M243" s="248"/>
      <c r="N243" s="248"/>
      <c r="O243" s="248"/>
    </row>
    <row r="244" spans="1:15" x14ac:dyDescent="0.25">
      <c r="A244" s="74"/>
      <c r="B244" s="44" t="s">
        <v>172</v>
      </c>
      <c r="C244" s="20"/>
      <c r="E244" s="21">
        <f>SUM(D245:D246)</f>
        <v>6800</v>
      </c>
      <c r="F244" s="450">
        <f>+E244/$E$2</f>
        <v>2.1038929270836811E-3</v>
      </c>
      <c r="G244" s="238">
        <f>+E244/K244</f>
        <v>1</v>
      </c>
      <c r="H244" s="309" t="s">
        <v>172</v>
      </c>
      <c r="I244" s="273"/>
      <c r="J244" s="274"/>
      <c r="K244" s="275">
        <f>SUM(J245:J246)</f>
        <v>6800</v>
      </c>
      <c r="L244" s="250"/>
      <c r="M244" s="248"/>
      <c r="N244" s="248"/>
      <c r="O244" s="248"/>
    </row>
    <row r="245" spans="1:15" x14ac:dyDescent="0.25">
      <c r="A245" s="6" t="s">
        <v>176</v>
      </c>
      <c r="B245" s="147" t="s">
        <v>177</v>
      </c>
      <c r="C245" s="27"/>
      <c r="D245" s="10">
        <v>4800</v>
      </c>
      <c r="E245" s="9"/>
      <c r="F245" s="27"/>
      <c r="H245" s="354" t="s">
        <v>177</v>
      </c>
      <c r="I245" s="280"/>
      <c r="J245" s="283">
        <v>4800</v>
      </c>
      <c r="K245" s="262"/>
      <c r="L245" s="257"/>
      <c r="M245" s="248"/>
      <c r="N245" s="248"/>
      <c r="O245" s="248"/>
    </row>
    <row r="246" spans="1:15" x14ac:dyDescent="0.25">
      <c r="A246" s="6" t="s">
        <v>641</v>
      </c>
      <c r="B246" s="147" t="s">
        <v>178</v>
      </c>
      <c r="C246" s="27"/>
      <c r="D246" s="10">
        <v>2000</v>
      </c>
      <c r="E246" s="9"/>
      <c r="F246" s="27"/>
      <c r="H246" s="354" t="s">
        <v>178</v>
      </c>
      <c r="I246" s="280"/>
      <c r="J246" s="283">
        <v>2000</v>
      </c>
      <c r="K246" s="262"/>
      <c r="L246" s="248"/>
      <c r="M246" s="248"/>
      <c r="N246" s="248"/>
      <c r="O246" s="248"/>
    </row>
    <row r="247" spans="1:15" x14ac:dyDescent="0.25">
      <c r="A247" s="6"/>
      <c r="B247" s="52"/>
      <c r="C247" s="67"/>
      <c r="D247" s="227"/>
      <c r="E247" s="149"/>
      <c r="F247" s="27"/>
      <c r="H247" s="364"/>
      <c r="I247" s="270"/>
      <c r="J247" s="336"/>
      <c r="K247" s="332"/>
      <c r="L247" s="329"/>
      <c r="M247" s="248"/>
      <c r="N247" s="248"/>
      <c r="O247" s="248"/>
    </row>
    <row r="248" spans="1:15" x14ac:dyDescent="0.25">
      <c r="A248" s="6"/>
      <c r="B248" s="44" t="s">
        <v>179</v>
      </c>
      <c r="C248" s="20"/>
      <c r="E248" s="21">
        <f>SUM(D249:D252)</f>
        <v>10012.35</v>
      </c>
      <c r="F248" s="450">
        <f>+E248/$E$2</f>
        <v>3.0977812277185727E-3</v>
      </c>
      <c r="G248" s="238">
        <f>+E248/K248</f>
        <v>1.098767057893957</v>
      </c>
      <c r="H248" s="309" t="s">
        <v>179</v>
      </c>
      <c r="I248" s="273"/>
      <c r="J248" s="274"/>
      <c r="K248" s="275">
        <f>SUM(J249:J252)</f>
        <v>9112.35</v>
      </c>
      <c r="L248" s="276"/>
      <c r="M248" s="248"/>
      <c r="N248" s="248"/>
      <c r="O248" s="248"/>
    </row>
    <row r="249" spans="1:15" x14ac:dyDescent="0.25">
      <c r="A249" s="6" t="s">
        <v>180</v>
      </c>
      <c r="B249" s="17" t="s">
        <v>181</v>
      </c>
      <c r="C249" s="24"/>
      <c r="D249" s="10">
        <v>1000</v>
      </c>
      <c r="E249" s="9"/>
      <c r="F249" s="27"/>
      <c r="H249" s="268" t="s">
        <v>181</v>
      </c>
      <c r="I249" s="278"/>
      <c r="J249" s="283">
        <v>1000</v>
      </c>
      <c r="K249" s="262"/>
      <c r="L249" s="262"/>
      <c r="M249" s="248"/>
      <c r="N249" s="248"/>
      <c r="O249" s="248"/>
    </row>
    <row r="250" spans="1:15" x14ac:dyDescent="0.25">
      <c r="A250" s="6" t="s">
        <v>182</v>
      </c>
      <c r="B250" s="15" t="s">
        <v>725</v>
      </c>
      <c r="C250" s="60"/>
      <c r="D250" s="10">
        <v>4000</v>
      </c>
      <c r="E250" s="9"/>
      <c r="F250" s="27"/>
      <c r="H250" s="266" t="s">
        <v>664</v>
      </c>
      <c r="I250" s="280"/>
      <c r="J250" s="283">
        <v>3500</v>
      </c>
      <c r="K250" s="262"/>
      <c r="L250" s="262"/>
      <c r="M250" s="248"/>
      <c r="N250" s="248"/>
      <c r="O250" s="248"/>
    </row>
    <row r="251" spans="1:15" x14ac:dyDescent="0.25">
      <c r="A251" s="6" t="s">
        <v>183</v>
      </c>
      <c r="B251" s="17" t="s">
        <v>184</v>
      </c>
      <c r="C251" s="36"/>
      <c r="D251" s="10">
        <v>500</v>
      </c>
      <c r="E251" s="9"/>
      <c r="F251" s="27"/>
      <c r="H251" s="268" t="s">
        <v>184</v>
      </c>
      <c r="I251" s="278"/>
      <c r="J251" s="283">
        <v>500</v>
      </c>
      <c r="K251" s="262"/>
      <c r="L251" s="262"/>
      <c r="M251" s="248"/>
      <c r="N251" s="248"/>
      <c r="O251" s="248"/>
    </row>
    <row r="252" spans="1:15" x14ac:dyDescent="0.25">
      <c r="A252" s="6" t="s">
        <v>185</v>
      </c>
      <c r="B252" s="17" t="s">
        <v>186</v>
      </c>
      <c r="C252" s="27"/>
      <c r="D252" s="10">
        <f>SUM(C253:C256)</f>
        <v>4512.3500000000004</v>
      </c>
      <c r="E252" s="9"/>
      <c r="F252" s="27"/>
      <c r="H252" s="268" t="s">
        <v>186</v>
      </c>
      <c r="I252" s="280"/>
      <c r="J252" s="283">
        <f>SUM(I253:I256)</f>
        <v>4112.3500000000004</v>
      </c>
      <c r="K252" s="262"/>
      <c r="L252" s="270"/>
      <c r="M252" s="248"/>
      <c r="N252" s="248"/>
      <c r="O252" s="248"/>
    </row>
    <row r="253" spans="1:15" x14ac:dyDescent="0.25">
      <c r="A253" s="1"/>
      <c r="B253" s="147" t="s">
        <v>187</v>
      </c>
      <c r="C253" s="66">
        <v>2560.4899999999998</v>
      </c>
      <c r="E253" s="206"/>
      <c r="F253" s="27"/>
      <c r="H253" s="354" t="s">
        <v>187</v>
      </c>
      <c r="I253" s="267">
        <v>2560.4899999999998</v>
      </c>
      <c r="J253" s="345"/>
      <c r="K253" s="346"/>
      <c r="L253" s="276"/>
      <c r="M253" s="248"/>
      <c r="N253" s="248"/>
      <c r="O253" s="248"/>
    </row>
    <row r="254" spans="1:15" x14ac:dyDescent="0.25">
      <c r="A254" s="1"/>
      <c r="B254" s="97" t="s">
        <v>139</v>
      </c>
      <c r="C254" s="66">
        <v>451.86</v>
      </c>
      <c r="D254" s="166"/>
      <c r="E254" s="206"/>
      <c r="F254" s="27"/>
      <c r="H254" s="354" t="s">
        <v>139</v>
      </c>
      <c r="I254" s="267">
        <v>451.86</v>
      </c>
      <c r="J254" s="345"/>
      <c r="K254" s="346"/>
      <c r="L254" s="262"/>
      <c r="M254" s="248"/>
      <c r="N254" s="248"/>
      <c r="O254" s="248"/>
    </row>
    <row r="255" spans="1:15" x14ac:dyDescent="0.25">
      <c r="A255" s="1"/>
      <c r="B255" s="97" t="s">
        <v>188</v>
      </c>
      <c r="C255" s="66">
        <v>1000</v>
      </c>
      <c r="D255" s="166"/>
      <c r="E255" s="206"/>
      <c r="F255" s="27"/>
      <c r="H255" s="354" t="s">
        <v>188</v>
      </c>
      <c r="I255" s="267">
        <v>1000</v>
      </c>
      <c r="J255" s="345"/>
      <c r="K255" s="346"/>
      <c r="L255" s="262"/>
      <c r="M255" s="248"/>
      <c r="N255" s="248"/>
      <c r="O255" s="248"/>
    </row>
    <row r="256" spans="1:15" x14ac:dyDescent="0.25">
      <c r="A256" s="1"/>
      <c r="B256" s="147" t="s">
        <v>189</v>
      </c>
      <c r="C256" s="66">
        <v>500</v>
      </c>
      <c r="D256" s="166"/>
      <c r="E256" s="206"/>
      <c r="F256" s="27"/>
      <c r="H256" s="354" t="s">
        <v>189</v>
      </c>
      <c r="I256" s="267">
        <v>100</v>
      </c>
      <c r="J256" s="345"/>
      <c r="K256" s="346"/>
      <c r="L256" s="262"/>
      <c r="M256" s="248"/>
      <c r="N256" s="248"/>
      <c r="O256" s="248"/>
    </row>
    <row r="257" spans="1:15" x14ac:dyDescent="0.25">
      <c r="A257" s="1"/>
      <c r="B257" s="90"/>
      <c r="C257" s="34"/>
      <c r="D257" s="166"/>
      <c r="E257" s="206"/>
      <c r="F257" s="27"/>
      <c r="H257" s="365"/>
      <c r="I257" s="292"/>
      <c r="J257" s="345"/>
      <c r="K257" s="346"/>
      <c r="L257" s="262"/>
      <c r="M257" s="248"/>
      <c r="N257" s="248"/>
      <c r="O257" s="248"/>
    </row>
    <row r="258" spans="1:15" x14ac:dyDescent="0.25">
      <c r="A258" s="6"/>
      <c r="B258" s="38" t="s">
        <v>190</v>
      </c>
      <c r="C258" s="39"/>
      <c r="E258" s="40">
        <f>E244+E248</f>
        <v>16812.349999999999</v>
      </c>
      <c r="F258" s="451">
        <f>+E258/$E$2</f>
        <v>5.2016741548022534E-3</v>
      </c>
      <c r="G258" s="238">
        <f>+E258/K258</f>
        <v>1.0565598418838198</v>
      </c>
      <c r="H258" s="293" t="s">
        <v>190</v>
      </c>
      <c r="I258" s="294"/>
      <c r="J258" s="274"/>
      <c r="K258" s="295">
        <f>K244+K248</f>
        <v>15912.35</v>
      </c>
      <c r="L258" s="296" t="e">
        <f>+K258/$K$2</f>
        <v>#REF!</v>
      </c>
      <c r="M258" s="248"/>
      <c r="N258" s="297">
        <f>-1+(K258/O258)</f>
        <v>-0.13577843132462708</v>
      </c>
      <c r="O258" s="448">
        <f>'[1]GASTOS 2020 Enviar'!$D$255</f>
        <v>18412.349999999999</v>
      </c>
    </row>
    <row r="259" spans="1:15" x14ac:dyDescent="0.25">
      <c r="A259" s="6"/>
      <c r="B259" s="54"/>
      <c r="C259" s="16"/>
      <c r="D259" s="11"/>
      <c r="E259" s="11"/>
      <c r="F259" s="27"/>
      <c r="H259" s="317"/>
      <c r="I259" s="267"/>
      <c r="J259" s="262"/>
      <c r="K259" s="262"/>
      <c r="L259" s="346"/>
      <c r="M259" s="248"/>
      <c r="N259" s="248"/>
      <c r="O259" s="248"/>
    </row>
    <row r="260" spans="1:15" x14ac:dyDescent="0.25">
      <c r="A260" s="484" t="s">
        <v>191</v>
      </c>
      <c r="B260" s="484"/>
      <c r="C260" s="484"/>
      <c r="D260" s="484"/>
      <c r="E260" s="484"/>
      <c r="F260" s="27"/>
      <c r="H260" s="298"/>
      <c r="I260" s="366"/>
      <c r="J260" s="367"/>
      <c r="K260" s="368"/>
      <c r="L260" s="346"/>
      <c r="M260" s="248"/>
      <c r="N260" s="248"/>
      <c r="O260" s="248"/>
    </row>
    <row r="261" spans="1:15" x14ac:dyDescent="0.25">
      <c r="A261" s="236"/>
      <c r="B261" s="236"/>
      <c r="C261" s="236"/>
      <c r="D261" s="236"/>
      <c r="E261" s="236"/>
      <c r="F261" s="27"/>
      <c r="H261" s="256"/>
      <c r="I261" s="248"/>
      <c r="J261" s="301"/>
      <c r="K261" s="302"/>
      <c r="L261" s="346"/>
      <c r="M261" s="248"/>
      <c r="N261" s="248"/>
      <c r="O261" s="248"/>
    </row>
    <row r="262" spans="1:15" x14ac:dyDescent="0.25">
      <c r="A262" s="6"/>
      <c r="B262" s="7" t="s">
        <v>3</v>
      </c>
      <c r="C262" s="3"/>
      <c r="D262" s="223"/>
      <c r="E262" s="152"/>
      <c r="F262" s="27"/>
      <c r="H262" s="260" t="s">
        <v>3</v>
      </c>
      <c r="I262" s="248"/>
      <c r="J262" s="301"/>
      <c r="K262" s="302"/>
      <c r="L262" s="292"/>
      <c r="M262" s="248"/>
      <c r="N262" s="248"/>
      <c r="O262" s="248"/>
    </row>
    <row r="263" spans="1:15" x14ac:dyDescent="0.25">
      <c r="A263" s="6"/>
      <c r="B263" s="8" t="s">
        <v>192</v>
      </c>
      <c r="C263" s="24"/>
      <c r="D263" s="27"/>
      <c r="E263" s="27"/>
      <c r="F263" s="27"/>
      <c r="H263" s="261" t="s">
        <v>192</v>
      </c>
      <c r="I263" s="278"/>
      <c r="J263" s="280"/>
      <c r="K263" s="280"/>
      <c r="L263" s="280"/>
      <c r="M263" s="248"/>
      <c r="N263" s="248"/>
      <c r="O263" s="248"/>
    </row>
    <row r="264" spans="1:15" x14ac:dyDescent="0.25">
      <c r="A264" s="6"/>
      <c r="B264" s="8" t="s">
        <v>193</v>
      </c>
      <c r="C264" s="24"/>
      <c r="D264" s="27"/>
      <c r="E264" s="27"/>
      <c r="F264" s="27"/>
      <c r="H264" s="261" t="s">
        <v>193</v>
      </c>
      <c r="I264" s="278"/>
      <c r="J264" s="280"/>
      <c r="K264" s="280"/>
      <c r="L264" s="267"/>
      <c r="M264" s="248"/>
      <c r="N264" s="248"/>
      <c r="O264" s="248"/>
    </row>
    <row r="265" spans="1:15" x14ac:dyDescent="0.25">
      <c r="A265" s="6"/>
      <c r="B265" s="8" t="s">
        <v>194</v>
      </c>
      <c r="C265" s="24"/>
      <c r="D265" s="27"/>
      <c r="E265" s="27"/>
      <c r="F265" s="27"/>
      <c r="H265" s="261" t="s">
        <v>194</v>
      </c>
      <c r="I265" s="278"/>
      <c r="J265" s="280"/>
      <c r="K265" s="280"/>
      <c r="L265" s="248"/>
      <c r="M265" s="248"/>
      <c r="N265" s="248"/>
      <c r="O265" s="248"/>
    </row>
    <row r="266" spans="1:15" ht="23.4" x14ac:dyDescent="0.25">
      <c r="A266" s="6"/>
      <c r="B266" s="8" t="s">
        <v>195</v>
      </c>
      <c r="C266" s="60"/>
      <c r="D266" s="60">
        <f>E279</f>
        <v>175507.84</v>
      </c>
      <c r="E266" s="60"/>
      <c r="F266" s="27"/>
      <c r="H266" s="261" t="s">
        <v>195</v>
      </c>
      <c r="I266" s="328"/>
      <c r="J266" s="328">
        <f>K279</f>
        <v>120325.70000000001</v>
      </c>
      <c r="K266" s="328"/>
      <c r="L266" s="248"/>
      <c r="M266" s="248"/>
      <c r="N266" s="248"/>
      <c r="O266" s="248"/>
    </row>
    <row r="267" spans="1:15" x14ac:dyDescent="0.25">
      <c r="A267" s="6"/>
      <c r="B267" s="8" t="s">
        <v>196</v>
      </c>
      <c r="C267" s="232"/>
      <c r="D267" s="221"/>
      <c r="E267" s="193"/>
      <c r="F267" s="27"/>
      <c r="H267" s="261" t="s">
        <v>196</v>
      </c>
      <c r="I267" s="257"/>
      <c r="J267" s="258"/>
      <c r="K267" s="259"/>
      <c r="L267" s="292"/>
      <c r="M267" s="248"/>
      <c r="N267" s="248"/>
      <c r="O267" s="248"/>
    </row>
    <row r="268" spans="1:15" x14ac:dyDescent="0.25">
      <c r="A268" s="6"/>
      <c r="B268" s="8" t="s">
        <v>197</v>
      </c>
      <c r="C268" s="3"/>
      <c r="D268" s="223"/>
      <c r="E268" s="152"/>
      <c r="F268" s="27"/>
      <c r="H268" s="261" t="s">
        <v>197</v>
      </c>
      <c r="I268" s="248"/>
      <c r="J268" s="301"/>
      <c r="K268" s="302"/>
      <c r="L268" s="278"/>
      <c r="M268" s="248"/>
      <c r="N268" s="248"/>
      <c r="O268" s="248"/>
    </row>
    <row r="269" spans="1:15" x14ac:dyDescent="0.25">
      <c r="A269" s="6"/>
      <c r="B269" s="8" t="s">
        <v>198</v>
      </c>
      <c r="C269" s="41"/>
      <c r="D269" s="131"/>
      <c r="E269" s="131"/>
      <c r="F269" s="27"/>
      <c r="H269" s="261" t="s">
        <v>198</v>
      </c>
      <c r="I269" s="303"/>
      <c r="J269" s="304"/>
      <c r="K269" s="304"/>
      <c r="L269" s="278"/>
      <c r="M269" s="248"/>
      <c r="N269" s="248"/>
      <c r="O269" s="248"/>
    </row>
    <row r="270" spans="1:15" x14ac:dyDescent="0.25">
      <c r="A270" s="6"/>
      <c r="B270" s="8" t="s">
        <v>199</v>
      </c>
      <c r="C270" s="41"/>
      <c r="D270" s="131"/>
      <c r="E270" s="131"/>
      <c r="F270" s="27"/>
      <c r="H270" s="261" t="s">
        <v>199</v>
      </c>
      <c r="I270" s="303"/>
      <c r="J270" s="304"/>
      <c r="K270" s="304"/>
      <c r="L270" s="278"/>
      <c r="M270" s="248"/>
      <c r="N270" s="248"/>
      <c r="O270" s="248"/>
    </row>
    <row r="271" spans="1:15" x14ac:dyDescent="0.25">
      <c r="A271" s="6"/>
      <c r="B271" s="13"/>
      <c r="C271" s="41"/>
      <c r="D271" s="131"/>
      <c r="E271" s="131"/>
      <c r="F271" s="27"/>
      <c r="H271" s="264"/>
      <c r="I271" s="303"/>
      <c r="J271" s="304"/>
      <c r="K271" s="304"/>
      <c r="L271" s="328"/>
      <c r="M271" s="248"/>
      <c r="N271" s="248"/>
      <c r="O271" s="248"/>
    </row>
    <row r="272" spans="1:15" x14ac:dyDescent="0.25">
      <c r="A272" s="6"/>
      <c r="B272" s="7" t="s">
        <v>10</v>
      </c>
      <c r="C272" s="62"/>
      <c r="D272" s="61"/>
      <c r="E272" s="61"/>
      <c r="F272" s="27"/>
      <c r="H272" s="260" t="s">
        <v>10</v>
      </c>
      <c r="I272" s="329"/>
      <c r="J272" s="328"/>
      <c r="K272" s="328"/>
      <c r="L272" s="257"/>
      <c r="M272" s="248"/>
      <c r="N272" s="248"/>
      <c r="O272" s="248"/>
    </row>
    <row r="273" spans="1:15" ht="34.799999999999997" x14ac:dyDescent="0.25">
      <c r="A273" s="6"/>
      <c r="B273" s="17" t="s">
        <v>200</v>
      </c>
      <c r="C273" s="41"/>
      <c r="D273" s="131"/>
      <c r="E273" s="131"/>
      <c r="F273" s="27"/>
      <c r="H273" s="268" t="s">
        <v>200</v>
      </c>
      <c r="I273" s="303"/>
      <c r="J273" s="304"/>
      <c r="K273" s="304"/>
      <c r="L273" s="248"/>
      <c r="M273" s="248"/>
      <c r="N273" s="248"/>
      <c r="O273" s="248"/>
    </row>
    <row r="274" spans="1:15" x14ac:dyDescent="0.25">
      <c r="A274" s="6"/>
      <c r="B274" s="17" t="s">
        <v>201</v>
      </c>
      <c r="C274" s="41"/>
      <c r="D274" s="131"/>
      <c r="E274" s="131"/>
      <c r="F274" s="27"/>
      <c r="H274" s="268" t="s">
        <v>201</v>
      </c>
      <c r="I274" s="303"/>
      <c r="J274" s="304"/>
      <c r="K274" s="304"/>
      <c r="L274" s="303"/>
      <c r="M274" s="248"/>
      <c r="N274" s="248"/>
      <c r="O274" s="248"/>
    </row>
    <row r="275" spans="1:15" ht="23.4" x14ac:dyDescent="0.25">
      <c r="A275" s="6"/>
      <c r="B275" s="17" t="s">
        <v>202</v>
      </c>
      <c r="C275" s="41"/>
      <c r="D275" s="131"/>
      <c r="E275" s="131"/>
      <c r="F275" s="27"/>
      <c r="H275" s="268" t="s">
        <v>202</v>
      </c>
      <c r="I275" s="303"/>
      <c r="J275" s="304"/>
      <c r="K275" s="304"/>
      <c r="L275" s="303"/>
      <c r="M275" s="248"/>
      <c r="N275" s="248"/>
      <c r="O275" s="248"/>
    </row>
    <row r="276" spans="1:15" x14ac:dyDescent="0.25">
      <c r="A276" s="6"/>
      <c r="B276" s="17" t="s">
        <v>203</v>
      </c>
      <c r="C276" s="41"/>
      <c r="D276" s="131"/>
      <c r="E276" s="131"/>
      <c r="F276" s="27"/>
      <c r="H276" s="268" t="s">
        <v>203</v>
      </c>
      <c r="I276" s="303"/>
      <c r="J276" s="304"/>
      <c r="K276" s="304"/>
      <c r="L276" s="303"/>
      <c r="M276" s="248"/>
      <c r="N276" s="248"/>
      <c r="O276" s="248"/>
    </row>
    <row r="277" spans="1:15" x14ac:dyDescent="0.25">
      <c r="A277" s="6"/>
      <c r="B277" s="17"/>
      <c r="C277" s="16"/>
      <c r="D277" s="11"/>
      <c r="E277" s="11"/>
      <c r="F277" s="27"/>
      <c r="H277" s="268"/>
      <c r="I277" s="267"/>
      <c r="J277" s="262"/>
      <c r="K277" s="262"/>
      <c r="L277" s="329"/>
      <c r="M277" s="248"/>
      <c r="N277" s="248"/>
      <c r="O277" s="248"/>
    </row>
    <row r="278" spans="1:15" x14ac:dyDescent="0.25">
      <c r="A278" s="6"/>
      <c r="B278" s="7" t="s">
        <v>16</v>
      </c>
      <c r="C278" s="16"/>
      <c r="D278" s="11"/>
      <c r="E278" s="11"/>
      <c r="F278" s="27"/>
      <c r="H278" s="260" t="s">
        <v>16</v>
      </c>
      <c r="I278" s="267"/>
      <c r="J278" s="262"/>
      <c r="K278" s="262"/>
      <c r="L278" s="303"/>
      <c r="M278" s="248"/>
      <c r="N278" s="248"/>
      <c r="O278" s="248"/>
    </row>
    <row r="279" spans="1:15" ht="26.4" x14ac:dyDescent="0.25">
      <c r="A279" s="6"/>
      <c r="B279" s="44" t="s">
        <v>204</v>
      </c>
      <c r="C279" s="20"/>
      <c r="E279" s="21">
        <f>SUM(D281:D306)</f>
        <v>175507.84</v>
      </c>
      <c r="F279" s="450">
        <f>+E279/$E$2</f>
        <v>5.4301426944666817E-2</v>
      </c>
      <c r="G279" s="238">
        <f>+E279/K279</f>
        <v>1.4586064323747958</v>
      </c>
      <c r="H279" s="309" t="s">
        <v>204</v>
      </c>
      <c r="I279" s="273"/>
      <c r="J279" s="274"/>
      <c r="K279" s="275">
        <f>SUM(J281:J306)</f>
        <v>120325.70000000001</v>
      </c>
      <c r="L279" s="303"/>
      <c r="M279" s="248"/>
      <c r="N279" s="248"/>
      <c r="O279" s="248"/>
    </row>
    <row r="280" spans="1:15" x14ac:dyDescent="0.25">
      <c r="A280" s="6"/>
      <c r="B280" s="93" t="s">
        <v>205</v>
      </c>
      <c r="C280" s="94"/>
      <c r="D280" s="43"/>
      <c r="E280" s="94"/>
      <c r="F280" s="27"/>
      <c r="H280" s="369" t="s">
        <v>205</v>
      </c>
      <c r="I280" s="370"/>
      <c r="J280" s="279"/>
      <c r="K280" s="370"/>
      <c r="L280" s="303"/>
      <c r="M280" s="248"/>
      <c r="N280" s="248"/>
      <c r="O280" s="248"/>
    </row>
    <row r="281" spans="1:15" x14ac:dyDescent="0.25">
      <c r="A281" s="6" t="s">
        <v>206</v>
      </c>
      <c r="B281" s="17" t="s">
        <v>207</v>
      </c>
      <c r="C281" s="27"/>
      <c r="D281" s="10">
        <v>7000</v>
      </c>
      <c r="E281" s="9"/>
      <c r="F281" s="27"/>
      <c r="H281" s="268" t="s">
        <v>207</v>
      </c>
      <c r="I281" s="280"/>
      <c r="J281" s="283">
        <v>8000</v>
      </c>
      <c r="K281" s="262"/>
      <c r="L281" s="303"/>
      <c r="M281" s="248"/>
      <c r="N281" s="248"/>
      <c r="O281" s="248"/>
    </row>
    <row r="282" spans="1:15" x14ac:dyDescent="0.25">
      <c r="A282" s="6" t="s">
        <v>208</v>
      </c>
      <c r="B282" s="17" t="s">
        <v>209</v>
      </c>
      <c r="C282" s="27"/>
      <c r="D282" s="10">
        <v>22000</v>
      </c>
      <c r="E282" s="9"/>
      <c r="F282" s="27"/>
      <c r="H282" s="268" t="s">
        <v>209</v>
      </c>
      <c r="I282" s="280"/>
      <c r="J282" s="283">
        <v>20000</v>
      </c>
      <c r="K282" s="262"/>
      <c r="L282" s="267"/>
      <c r="M282" s="248"/>
      <c r="N282" s="248"/>
      <c r="O282" s="248"/>
    </row>
    <row r="283" spans="1:15" x14ac:dyDescent="0.25">
      <c r="A283" s="6" t="s">
        <v>210</v>
      </c>
      <c r="B283" s="95" t="s">
        <v>211</v>
      </c>
      <c r="C283" s="27"/>
      <c r="D283" s="114">
        <f>SUM(C284:C289)</f>
        <v>69153.989999999991</v>
      </c>
      <c r="E283" s="11"/>
      <c r="F283" s="27"/>
      <c r="H283" s="287" t="s">
        <v>211</v>
      </c>
      <c r="I283" s="280"/>
      <c r="J283" s="283">
        <f>SUM(I284:I289)</f>
        <v>62771.85</v>
      </c>
      <c r="K283" s="262"/>
      <c r="L283" s="267"/>
      <c r="M283" s="248"/>
      <c r="N283" s="248"/>
      <c r="O283" s="248"/>
    </row>
    <row r="284" spans="1:15" x14ac:dyDescent="0.25">
      <c r="A284" s="1"/>
      <c r="B284" s="97" t="s">
        <v>212</v>
      </c>
      <c r="C284" s="11">
        <v>63359.01</v>
      </c>
      <c r="D284" s="43"/>
      <c r="E284" s="27"/>
      <c r="F284" s="27"/>
      <c r="H284" s="354" t="s">
        <v>212</v>
      </c>
      <c r="I284" s="262">
        <f>45147.43+(23658.88/2)</f>
        <v>56976.87</v>
      </c>
      <c r="J284" s="279"/>
      <c r="K284" s="280"/>
      <c r="L284" s="276"/>
      <c r="M284" s="248"/>
      <c r="N284" s="248"/>
      <c r="O284" s="248"/>
    </row>
    <row r="285" spans="1:15" x14ac:dyDescent="0.25">
      <c r="A285" s="1"/>
      <c r="B285" s="97" t="s">
        <v>213</v>
      </c>
      <c r="C285" s="66">
        <v>1260.95</v>
      </c>
      <c r="D285" s="114"/>
      <c r="E285" s="11"/>
      <c r="F285" s="27"/>
      <c r="H285" s="354" t="s">
        <v>213</v>
      </c>
      <c r="I285" s="267">
        <v>1260.95</v>
      </c>
      <c r="J285" s="283"/>
      <c r="K285" s="262"/>
      <c r="L285" s="370"/>
      <c r="M285" s="248"/>
      <c r="N285" s="248"/>
      <c r="O285" s="248"/>
    </row>
    <row r="286" spans="1:15" x14ac:dyDescent="0.25">
      <c r="A286" s="6"/>
      <c r="B286" s="97" t="s">
        <v>214</v>
      </c>
      <c r="C286" s="66">
        <v>1012.33</v>
      </c>
      <c r="D286" s="43"/>
      <c r="E286" s="27"/>
      <c r="F286" s="27"/>
      <c r="H286" s="354" t="s">
        <v>214</v>
      </c>
      <c r="I286" s="267">
        <v>1012.33</v>
      </c>
      <c r="J286" s="279"/>
      <c r="K286" s="280"/>
      <c r="L286" s="262"/>
      <c r="M286" s="248"/>
      <c r="N286" s="248"/>
      <c r="O286" s="248"/>
    </row>
    <row r="287" spans="1:15" x14ac:dyDescent="0.25">
      <c r="A287" s="6"/>
      <c r="B287" s="147" t="s">
        <v>215</v>
      </c>
      <c r="C287" s="66">
        <v>1105.7</v>
      </c>
      <c r="D287" s="166"/>
      <c r="E287" s="206"/>
      <c r="F287" s="27"/>
      <c r="H287" s="354" t="s">
        <v>215</v>
      </c>
      <c r="I287" s="267">
        <v>1105.7</v>
      </c>
      <c r="J287" s="345"/>
      <c r="K287" s="346"/>
      <c r="L287" s="262"/>
      <c r="M287" s="248"/>
      <c r="N287" s="248"/>
      <c r="O287" s="248"/>
    </row>
    <row r="288" spans="1:15" x14ac:dyDescent="0.25">
      <c r="A288" s="6"/>
      <c r="B288" s="147" t="s">
        <v>188</v>
      </c>
      <c r="C288" s="66">
        <v>616</v>
      </c>
      <c r="D288" s="166"/>
      <c r="E288" s="206"/>
      <c r="F288" s="27"/>
      <c r="H288" s="354" t="s">
        <v>188</v>
      </c>
      <c r="I288" s="267">
        <v>616</v>
      </c>
      <c r="J288" s="345"/>
      <c r="K288" s="346"/>
      <c r="L288" s="262"/>
      <c r="M288" s="248"/>
      <c r="N288" s="248"/>
      <c r="O288" s="248"/>
    </row>
    <row r="289" spans="1:15" x14ac:dyDescent="0.25">
      <c r="A289" s="6"/>
      <c r="B289" s="97" t="s">
        <v>189</v>
      </c>
      <c r="C289" s="66">
        <v>1800</v>
      </c>
      <c r="D289" s="166"/>
      <c r="E289" s="206"/>
      <c r="F289" s="27"/>
      <c r="H289" s="354" t="s">
        <v>189</v>
      </c>
      <c r="I289" s="267">
        <v>1800</v>
      </c>
      <c r="J289" s="345"/>
      <c r="K289" s="346"/>
      <c r="L289" s="280"/>
      <c r="M289" s="248"/>
      <c r="N289" s="248"/>
      <c r="O289" s="248"/>
    </row>
    <row r="290" spans="1:15" x14ac:dyDescent="0.25">
      <c r="A290" s="6" t="s">
        <v>216</v>
      </c>
      <c r="B290" s="96" t="s">
        <v>217</v>
      </c>
      <c r="C290" s="27"/>
      <c r="D290" s="10">
        <v>4000</v>
      </c>
      <c r="E290" s="9"/>
      <c r="F290" s="27"/>
      <c r="H290" s="371" t="s">
        <v>217</v>
      </c>
      <c r="I290" s="280"/>
      <c r="J290" s="283">
        <f>SUM(I291:I291)</f>
        <v>2000</v>
      </c>
      <c r="K290" s="262"/>
      <c r="L290" s="262"/>
      <c r="M290" s="248"/>
      <c r="N290" s="248"/>
      <c r="O290" s="248"/>
    </row>
    <row r="291" spans="1:15" x14ac:dyDescent="0.25">
      <c r="A291" s="6"/>
      <c r="B291" s="97"/>
      <c r="C291" s="66"/>
      <c r="D291" s="10"/>
      <c r="E291" s="9"/>
      <c r="F291" s="27"/>
      <c r="H291" s="354" t="s">
        <v>642</v>
      </c>
      <c r="I291" s="267">
        <v>2000</v>
      </c>
      <c r="J291" s="283"/>
      <c r="K291" s="262"/>
      <c r="L291" s="346"/>
      <c r="M291" s="248"/>
      <c r="N291" s="248"/>
      <c r="O291" s="248"/>
    </row>
    <row r="292" spans="1:15" x14ac:dyDescent="0.25">
      <c r="A292" s="53"/>
      <c r="B292" s="93" t="s">
        <v>218</v>
      </c>
      <c r="C292" s="27"/>
      <c r="D292" s="43"/>
      <c r="E292" s="27"/>
      <c r="F292" s="27"/>
      <c r="H292" s="369" t="s">
        <v>218</v>
      </c>
      <c r="I292" s="280"/>
      <c r="J292" s="279"/>
      <c r="K292" s="280"/>
      <c r="L292" s="346"/>
      <c r="M292" s="248"/>
      <c r="N292" s="248"/>
      <c r="O292" s="248"/>
    </row>
    <row r="293" spans="1:15" x14ac:dyDescent="0.25">
      <c r="A293" s="6" t="s">
        <v>219</v>
      </c>
      <c r="B293" s="17" t="s">
        <v>751</v>
      </c>
      <c r="C293" s="27"/>
      <c r="D293" s="10">
        <f>1800+12000</f>
        <v>13800</v>
      </c>
      <c r="E293" s="9"/>
      <c r="F293" s="27"/>
      <c r="H293" s="268" t="s">
        <v>707</v>
      </c>
      <c r="I293" s="280"/>
      <c r="J293" s="283">
        <v>1800</v>
      </c>
      <c r="K293" s="262"/>
      <c r="L293" s="346"/>
      <c r="M293" s="248"/>
      <c r="N293" s="248"/>
      <c r="O293" s="248"/>
    </row>
    <row r="294" spans="1:15" x14ac:dyDescent="0.25">
      <c r="A294" s="53">
        <v>323221002</v>
      </c>
      <c r="B294" s="17" t="s">
        <v>220</v>
      </c>
      <c r="C294" s="27"/>
      <c r="D294" s="10">
        <v>5000</v>
      </c>
      <c r="E294" s="9"/>
      <c r="F294" s="27"/>
      <c r="H294" s="268" t="s">
        <v>220</v>
      </c>
      <c r="I294" s="280"/>
      <c r="J294" s="283">
        <v>5000</v>
      </c>
      <c r="K294" s="262"/>
      <c r="L294" s="346"/>
      <c r="M294" s="248"/>
      <c r="N294" s="248"/>
      <c r="O294" s="248"/>
    </row>
    <row r="295" spans="1:15" x14ac:dyDescent="0.25">
      <c r="A295" s="53">
        <v>323227002</v>
      </c>
      <c r="B295" s="96" t="s">
        <v>221</v>
      </c>
      <c r="C295" s="27"/>
      <c r="D295" s="10">
        <f>SUM(C296:C302)</f>
        <v>12553.849999999999</v>
      </c>
      <c r="E295" s="9"/>
      <c r="F295" s="27"/>
      <c r="H295" s="371" t="s">
        <v>221</v>
      </c>
      <c r="I295" s="280"/>
      <c r="J295" s="283">
        <f>SUM(I296:I302)</f>
        <v>11753.849999999999</v>
      </c>
      <c r="K295" s="262"/>
      <c r="L295" s="346"/>
      <c r="M295" s="248"/>
      <c r="N295" s="248"/>
      <c r="O295" s="248"/>
    </row>
    <row r="296" spans="1:15" x14ac:dyDescent="0.25">
      <c r="A296" s="53"/>
      <c r="B296" s="97" t="s">
        <v>212</v>
      </c>
      <c r="C296" s="66">
        <v>6219.99</v>
      </c>
      <c r="D296" s="43"/>
      <c r="E296" s="27"/>
      <c r="F296" s="27"/>
      <c r="H296" s="354" t="s">
        <v>212</v>
      </c>
      <c r="I296" s="267">
        <v>6219.99</v>
      </c>
      <c r="J296" s="279"/>
      <c r="K296" s="280"/>
      <c r="L296" s="346"/>
      <c r="M296" s="248"/>
      <c r="N296" s="248"/>
      <c r="O296" s="248"/>
    </row>
    <row r="297" spans="1:15" x14ac:dyDescent="0.25">
      <c r="A297" s="6"/>
      <c r="B297" s="97" t="s">
        <v>213</v>
      </c>
      <c r="C297" s="66">
        <v>451.86</v>
      </c>
      <c r="D297" s="226"/>
      <c r="E297" s="91"/>
      <c r="F297" s="27"/>
      <c r="H297" s="354" t="s">
        <v>213</v>
      </c>
      <c r="I297" s="267">
        <v>451.86</v>
      </c>
      <c r="J297" s="345"/>
      <c r="K297" s="346"/>
      <c r="L297" s="346"/>
      <c r="M297" s="248"/>
      <c r="N297" s="248"/>
      <c r="O297" s="248"/>
    </row>
    <row r="298" spans="1:15" x14ac:dyDescent="0.25">
      <c r="A298" s="6"/>
      <c r="B298" s="97" t="s">
        <v>222</v>
      </c>
      <c r="C298" s="66">
        <v>1182</v>
      </c>
      <c r="D298" s="43"/>
      <c r="E298" s="27"/>
      <c r="F298" s="27"/>
      <c r="H298" s="354" t="s">
        <v>222</v>
      </c>
      <c r="I298" s="267">
        <v>1182</v>
      </c>
      <c r="J298" s="279"/>
      <c r="K298" s="280"/>
      <c r="L298" s="262"/>
      <c r="M298" s="248"/>
      <c r="N298" s="248"/>
      <c r="O298" s="248"/>
    </row>
    <row r="299" spans="1:15" x14ac:dyDescent="0.25">
      <c r="A299" s="6"/>
      <c r="B299" s="97" t="s">
        <v>223</v>
      </c>
      <c r="C299" s="66">
        <v>1000</v>
      </c>
      <c r="D299" s="166"/>
      <c r="E299" s="206"/>
      <c r="F299" s="206"/>
      <c r="H299" s="354" t="s">
        <v>223</v>
      </c>
      <c r="I299" s="267">
        <v>1000</v>
      </c>
      <c r="J299" s="345"/>
      <c r="K299" s="346"/>
      <c r="L299" s="262"/>
      <c r="M299" s="248"/>
      <c r="N299" s="248"/>
      <c r="O299" s="248"/>
    </row>
    <row r="300" spans="1:15" x14ac:dyDescent="0.25">
      <c r="A300" s="53"/>
      <c r="B300" s="147" t="s">
        <v>188</v>
      </c>
      <c r="C300" s="66">
        <v>1500</v>
      </c>
      <c r="D300" s="43"/>
      <c r="E300" s="27"/>
      <c r="F300" s="27"/>
      <c r="H300" s="354" t="s">
        <v>188</v>
      </c>
      <c r="I300" s="267">
        <v>1500</v>
      </c>
      <c r="J300" s="279"/>
      <c r="K300" s="280"/>
      <c r="L300" s="262"/>
      <c r="M300" s="248"/>
      <c r="N300" s="248"/>
      <c r="O300" s="248"/>
    </row>
    <row r="301" spans="1:15" x14ac:dyDescent="0.25">
      <c r="A301" s="53"/>
      <c r="B301" s="147" t="s">
        <v>224</v>
      </c>
      <c r="C301" s="66">
        <v>700</v>
      </c>
      <c r="D301" s="43"/>
      <c r="E301" s="27"/>
      <c r="F301" s="27"/>
      <c r="H301" s="354" t="s">
        <v>224</v>
      </c>
      <c r="I301" s="267">
        <v>700</v>
      </c>
      <c r="J301" s="279"/>
      <c r="K301" s="280"/>
      <c r="L301" s="280"/>
      <c r="M301" s="248"/>
      <c r="N301" s="248"/>
      <c r="O301" s="248"/>
    </row>
    <row r="302" spans="1:15" x14ac:dyDescent="0.25">
      <c r="A302" s="6"/>
      <c r="B302" s="147" t="s">
        <v>189</v>
      </c>
      <c r="C302" s="66">
        <v>1500</v>
      </c>
      <c r="D302" s="10"/>
      <c r="E302" s="9"/>
      <c r="F302" s="9"/>
      <c r="H302" s="354" t="s">
        <v>189</v>
      </c>
      <c r="I302" s="267">
        <v>700</v>
      </c>
      <c r="J302" s="283"/>
      <c r="K302" s="262"/>
      <c r="L302" s="346"/>
      <c r="M302" s="248"/>
      <c r="N302" s="248"/>
      <c r="O302" s="248"/>
    </row>
    <row r="303" spans="1:15" x14ac:dyDescent="0.25">
      <c r="A303" s="53"/>
      <c r="B303" s="98" t="s">
        <v>225</v>
      </c>
      <c r="C303" s="27"/>
      <c r="D303" s="43"/>
      <c r="E303" s="27"/>
      <c r="F303" s="27"/>
      <c r="H303" s="372" t="s">
        <v>225</v>
      </c>
      <c r="I303" s="280"/>
      <c r="J303" s="279"/>
      <c r="K303" s="280"/>
      <c r="L303" s="280"/>
      <c r="M303" s="248"/>
      <c r="N303" s="248"/>
      <c r="O303" s="248"/>
    </row>
    <row r="304" spans="1:15" x14ac:dyDescent="0.25">
      <c r="A304" s="6" t="s">
        <v>226</v>
      </c>
      <c r="B304" s="92" t="s">
        <v>227</v>
      </c>
      <c r="C304" s="27"/>
      <c r="D304" s="10">
        <v>3000</v>
      </c>
      <c r="E304" s="203"/>
      <c r="F304" s="203"/>
      <c r="H304" s="268" t="s">
        <v>227</v>
      </c>
      <c r="I304" s="280"/>
      <c r="J304" s="283">
        <v>3000</v>
      </c>
      <c r="K304" s="308"/>
      <c r="L304" s="346"/>
      <c r="M304" s="248"/>
      <c r="N304" s="248"/>
      <c r="O304" s="248"/>
    </row>
    <row r="305" spans="1:15" x14ac:dyDescent="0.25">
      <c r="A305" s="6" t="s">
        <v>228</v>
      </c>
      <c r="B305" s="17" t="s">
        <v>762</v>
      </c>
      <c r="C305" s="27"/>
      <c r="D305" s="10">
        <f>4000+33000</f>
        <v>37000</v>
      </c>
      <c r="E305" s="203"/>
      <c r="F305" s="203"/>
      <c r="H305" s="268" t="s">
        <v>229</v>
      </c>
      <c r="I305" s="280"/>
      <c r="J305" s="283">
        <v>4000</v>
      </c>
      <c r="K305" s="308"/>
      <c r="L305" s="280"/>
      <c r="M305" s="248"/>
      <c r="N305" s="248"/>
      <c r="O305" s="248"/>
    </row>
    <row r="306" spans="1:15" x14ac:dyDescent="0.25">
      <c r="A306" s="6" t="s">
        <v>230</v>
      </c>
      <c r="B306" s="17" t="s">
        <v>231</v>
      </c>
      <c r="C306" s="27"/>
      <c r="D306" s="10">
        <v>2000</v>
      </c>
      <c r="E306" s="9"/>
      <c r="F306" s="9"/>
      <c r="H306" s="268" t="s">
        <v>231</v>
      </c>
      <c r="I306" s="280"/>
      <c r="J306" s="283">
        <v>2000</v>
      </c>
      <c r="K306" s="262"/>
      <c r="L306" s="280"/>
      <c r="M306" s="248"/>
      <c r="N306" s="248"/>
      <c r="O306" s="248"/>
    </row>
    <row r="307" spans="1:15" x14ac:dyDescent="0.25">
      <c r="A307" s="6"/>
      <c r="B307" s="38" t="s">
        <v>232</v>
      </c>
      <c r="C307" s="39"/>
      <c r="E307" s="40">
        <f>E279</f>
        <v>175507.84</v>
      </c>
      <c r="F307" s="451">
        <f>+E307/$E$2</f>
        <v>5.4301426944666817E-2</v>
      </c>
      <c r="G307" s="238">
        <f>+E307/K307</f>
        <v>1.4586064323747958</v>
      </c>
      <c r="H307" s="293" t="s">
        <v>232</v>
      </c>
      <c r="I307" s="294"/>
      <c r="J307" s="274"/>
      <c r="K307" s="295">
        <f>K279</f>
        <v>120325.70000000001</v>
      </c>
      <c r="L307" s="296" t="e">
        <f>+K307/$K$2</f>
        <v>#REF!</v>
      </c>
      <c r="M307" s="248"/>
      <c r="N307" s="297">
        <f>-1+(K307/O307)</f>
        <v>0.13305025996207398</v>
      </c>
      <c r="O307" s="448">
        <f>'[1]GASTOS 2020 Enviar'!$D$305</f>
        <v>106196.26000000001</v>
      </c>
    </row>
    <row r="308" spans="1:15" s="99" customFormat="1" x14ac:dyDescent="0.25">
      <c r="A308" s="6"/>
      <c r="B308" s="75"/>
      <c r="C308" s="16"/>
      <c r="D308" s="11"/>
      <c r="E308" s="11"/>
      <c r="F308" s="9"/>
      <c r="H308" s="334"/>
      <c r="I308" s="267"/>
      <c r="J308" s="262"/>
      <c r="K308" s="262"/>
      <c r="L308" s="280"/>
      <c r="M308" s="373"/>
      <c r="N308" s="373"/>
      <c r="O308" s="373"/>
    </row>
    <row r="309" spans="1:15" x14ac:dyDescent="0.25">
      <c r="A309" s="484" t="s">
        <v>233</v>
      </c>
      <c r="B309" s="484"/>
      <c r="C309" s="484"/>
      <c r="D309" s="484"/>
      <c r="E309" s="484"/>
      <c r="F309" s="9"/>
      <c r="H309" s="298"/>
      <c r="I309" s="325"/>
      <c r="J309" s="326"/>
      <c r="K309" s="326"/>
      <c r="L309" s="262"/>
      <c r="M309" s="248"/>
      <c r="N309" s="248"/>
      <c r="O309" s="248"/>
    </row>
    <row r="310" spans="1:15" x14ac:dyDescent="0.25">
      <c r="A310" s="236"/>
      <c r="B310" s="236"/>
      <c r="C310" s="236"/>
      <c r="D310" s="236"/>
      <c r="E310" s="236"/>
      <c r="F310" s="9"/>
      <c r="H310" s="256"/>
      <c r="I310" s="267"/>
      <c r="J310" s="262"/>
      <c r="K310" s="262"/>
      <c r="L310" s="262"/>
      <c r="M310" s="248"/>
      <c r="N310" s="248"/>
      <c r="O310" s="248"/>
    </row>
    <row r="311" spans="1:15" x14ac:dyDescent="0.25">
      <c r="A311" s="6"/>
      <c r="B311" s="7" t="s">
        <v>3</v>
      </c>
      <c r="C311" s="3"/>
      <c r="D311" s="11"/>
      <c r="E311" s="11"/>
      <c r="F311" s="9"/>
      <c r="H311" s="260" t="s">
        <v>3</v>
      </c>
      <c r="I311" s="248"/>
      <c r="J311" s="262"/>
      <c r="K311" s="262"/>
      <c r="L311" s="262"/>
      <c r="M311" s="248"/>
      <c r="N311" s="248"/>
      <c r="O311" s="248"/>
    </row>
    <row r="312" spans="1:15" x14ac:dyDescent="0.25">
      <c r="A312" s="6"/>
      <c r="B312" s="8" t="s">
        <v>234</v>
      </c>
      <c r="C312" s="60"/>
      <c r="D312" s="60">
        <f>E328</f>
        <v>14100</v>
      </c>
      <c r="E312" s="60"/>
      <c r="F312" s="9"/>
      <c r="H312" s="261" t="s">
        <v>234</v>
      </c>
      <c r="I312" s="328"/>
      <c r="J312" s="328">
        <f>K328</f>
        <v>14100</v>
      </c>
      <c r="K312" s="328"/>
      <c r="L312" s="262"/>
      <c r="M312" s="248"/>
      <c r="N312" s="248"/>
      <c r="O312" s="248"/>
    </row>
    <row r="313" spans="1:15" x14ac:dyDescent="0.25">
      <c r="A313" s="6"/>
      <c r="B313" s="8" t="s">
        <v>235</v>
      </c>
      <c r="C313" s="60"/>
      <c r="D313" s="60">
        <f>E330</f>
        <v>42384.52</v>
      </c>
      <c r="E313" s="60"/>
      <c r="F313" s="9"/>
      <c r="H313" s="261" t="s">
        <v>235</v>
      </c>
      <c r="I313" s="328"/>
      <c r="J313" s="328">
        <f>K330</f>
        <v>42384.52</v>
      </c>
      <c r="K313" s="328"/>
      <c r="L313" s="267"/>
      <c r="M313" s="248"/>
      <c r="N313" s="248"/>
      <c r="O313" s="248"/>
    </row>
    <row r="314" spans="1:15" x14ac:dyDescent="0.25">
      <c r="A314" s="6"/>
      <c r="B314" s="8" t="s">
        <v>236</v>
      </c>
      <c r="C314" s="100"/>
      <c r="D314" s="100"/>
      <c r="E314" s="100"/>
      <c r="F314" s="9"/>
      <c r="H314" s="261" t="s">
        <v>236</v>
      </c>
      <c r="I314" s="374"/>
      <c r="J314" s="374"/>
      <c r="K314" s="374"/>
      <c r="L314" s="250"/>
      <c r="M314" s="248"/>
      <c r="N314" s="248"/>
      <c r="O314" s="248"/>
    </row>
    <row r="315" spans="1:15" x14ac:dyDescent="0.25">
      <c r="A315" s="6"/>
      <c r="B315" s="8" t="s">
        <v>237</v>
      </c>
      <c r="C315" s="60"/>
      <c r="D315" s="60">
        <f>E334</f>
        <v>323872.79000000004</v>
      </c>
      <c r="E315" s="60"/>
      <c r="F315" s="9"/>
      <c r="H315" s="261" t="s">
        <v>237</v>
      </c>
      <c r="I315" s="328"/>
      <c r="J315" s="328">
        <f>K334</f>
        <v>354773.28</v>
      </c>
      <c r="K315" s="328"/>
      <c r="L315" s="267"/>
      <c r="M315" s="248"/>
      <c r="N315" s="248"/>
      <c r="O315" s="248"/>
    </row>
    <row r="316" spans="1:15" x14ac:dyDescent="0.25">
      <c r="A316" s="6"/>
      <c r="B316" s="8" t="s">
        <v>238</v>
      </c>
      <c r="C316" s="60"/>
      <c r="D316" s="60">
        <f>E390</f>
        <v>83755.81</v>
      </c>
      <c r="E316" s="60"/>
      <c r="F316" s="9"/>
      <c r="H316" s="261" t="s">
        <v>238</v>
      </c>
      <c r="I316" s="328"/>
      <c r="J316" s="328">
        <f>K390</f>
        <v>79454.850000000006</v>
      </c>
      <c r="K316" s="328"/>
      <c r="L316" s="267"/>
      <c r="M316" s="248"/>
      <c r="N316" s="248"/>
      <c r="O316" s="248"/>
    </row>
    <row r="317" spans="1:15" x14ac:dyDescent="0.25">
      <c r="A317" s="6"/>
      <c r="B317" s="8" t="s">
        <v>239</v>
      </c>
      <c r="C317" s="60"/>
      <c r="D317" s="60">
        <f>E398</f>
        <v>32500</v>
      </c>
      <c r="E317" s="60"/>
      <c r="F317" s="9"/>
      <c r="H317" s="261" t="s">
        <v>239</v>
      </c>
      <c r="I317" s="328"/>
      <c r="J317" s="328">
        <f>K398</f>
        <v>31100</v>
      </c>
      <c r="K317" s="328"/>
      <c r="L317" s="328"/>
      <c r="M317" s="248"/>
      <c r="N317" s="248"/>
      <c r="O317" s="248"/>
    </row>
    <row r="318" spans="1:15" x14ac:dyDescent="0.25">
      <c r="A318" s="6"/>
      <c r="B318" s="8" t="s">
        <v>240</v>
      </c>
      <c r="C318" s="100"/>
      <c r="D318" s="60">
        <f>E405</f>
        <v>8000</v>
      </c>
      <c r="E318" s="60"/>
      <c r="F318" s="9"/>
      <c r="H318" s="261" t="s">
        <v>240</v>
      </c>
      <c r="I318" s="374"/>
      <c r="J318" s="328">
        <f>K405</f>
        <v>8000</v>
      </c>
      <c r="K318" s="328"/>
      <c r="L318" s="328"/>
      <c r="M318" s="248"/>
      <c r="N318" s="248"/>
      <c r="O318" s="248"/>
    </row>
    <row r="319" spans="1:15" x14ac:dyDescent="0.25">
      <c r="A319" s="6"/>
      <c r="B319" s="8" t="s">
        <v>241</v>
      </c>
      <c r="C319" s="100"/>
      <c r="D319" s="100"/>
      <c r="E319" s="100"/>
      <c r="F319" s="9"/>
      <c r="H319" s="261" t="s">
        <v>241</v>
      </c>
      <c r="I319" s="374"/>
      <c r="J319" s="374"/>
      <c r="K319" s="374"/>
      <c r="L319" s="374"/>
      <c r="M319" s="248"/>
      <c r="N319" s="248"/>
      <c r="O319" s="248"/>
    </row>
    <row r="320" spans="1:15" x14ac:dyDescent="0.25">
      <c r="A320" s="6"/>
      <c r="B320" s="8" t="s">
        <v>242</v>
      </c>
      <c r="C320" s="60"/>
      <c r="D320" s="60">
        <f>E409</f>
        <v>52000</v>
      </c>
      <c r="E320" s="60"/>
      <c r="F320" s="9"/>
      <c r="H320" s="261" t="s">
        <v>242</v>
      </c>
      <c r="I320" s="328"/>
      <c r="J320" s="328">
        <f>K409</f>
        <v>52000</v>
      </c>
      <c r="K320" s="328"/>
      <c r="L320" s="328"/>
      <c r="M320" s="248"/>
      <c r="N320" s="248"/>
      <c r="O320" s="248"/>
    </row>
    <row r="321" spans="1:15" x14ac:dyDescent="0.25">
      <c r="A321" s="6"/>
      <c r="B321" s="13"/>
      <c r="C321" s="62"/>
      <c r="D321" s="61"/>
      <c r="E321" s="61"/>
      <c r="F321" s="9"/>
      <c r="H321" s="264"/>
      <c r="I321" s="329"/>
      <c r="J321" s="328"/>
      <c r="K321" s="328"/>
      <c r="L321" s="328"/>
      <c r="M321" s="248"/>
      <c r="N321" s="248"/>
      <c r="O321" s="248"/>
    </row>
    <row r="322" spans="1:15" x14ac:dyDescent="0.25">
      <c r="A322" s="6"/>
      <c r="B322" s="7" t="s">
        <v>10</v>
      </c>
      <c r="C322" s="62"/>
      <c r="D322" s="61"/>
      <c r="E322" s="61"/>
      <c r="F322" s="9"/>
      <c r="H322" s="260" t="s">
        <v>10</v>
      </c>
      <c r="I322" s="329"/>
      <c r="J322" s="328"/>
      <c r="K322" s="328"/>
      <c r="L322" s="328"/>
      <c r="M322" s="248"/>
      <c r="N322" s="248"/>
      <c r="O322" s="248"/>
    </row>
    <row r="323" spans="1:15" ht="45.6" x14ac:dyDescent="0.25">
      <c r="A323" s="6"/>
      <c r="B323" s="101" t="s">
        <v>243</v>
      </c>
      <c r="C323" s="62"/>
      <c r="D323" s="61"/>
      <c r="E323" s="61"/>
      <c r="F323" s="9"/>
      <c r="H323" s="375" t="s">
        <v>243</v>
      </c>
      <c r="I323" s="329"/>
      <c r="J323" s="328"/>
      <c r="K323" s="328"/>
      <c r="L323" s="374"/>
      <c r="M323" s="248"/>
      <c r="N323" s="248"/>
      <c r="O323" s="248"/>
    </row>
    <row r="324" spans="1:15" x14ac:dyDescent="0.25">
      <c r="A324" s="6"/>
      <c r="B324" s="17" t="s">
        <v>244</v>
      </c>
      <c r="C324" s="102"/>
      <c r="D324" s="74"/>
      <c r="E324" s="74"/>
      <c r="F324" s="9"/>
      <c r="H324" s="268" t="s">
        <v>244</v>
      </c>
      <c r="I324" s="376"/>
      <c r="J324" s="374"/>
      <c r="K324" s="374"/>
      <c r="L324" s="374"/>
      <c r="M324" s="248"/>
      <c r="N324" s="248"/>
      <c r="O324" s="248"/>
    </row>
    <row r="325" spans="1:15" x14ac:dyDescent="0.25">
      <c r="A325" s="6"/>
      <c r="B325" s="17" t="s">
        <v>245</v>
      </c>
      <c r="C325" s="102"/>
      <c r="D325" s="74"/>
      <c r="E325" s="74"/>
      <c r="F325" s="9"/>
      <c r="H325" s="268" t="s">
        <v>245</v>
      </c>
      <c r="I325" s="376"/>
      <c r="J325" s="374"/>
      <c r="K325" s="374"/>
      <c r="L325" s="328"/>
      <c r="M325" s="248"/>
      <c r="N325" s="248"/>
      <c r="O325" s="248"/>
    </row>
    <row r="326" spans="1:15" x14ac:dyDescent="0.25">
      <c r="A326" s="6"/>
      <c r="B326" s="17"/>
      <c r="C326" s="62"/>
      <c r="D326" s="61"/>
      <c r="E326" s="61"/>
      <c r="F326" s="9"/>
      <c r="H326" s="268"/>
      <c r="I326" s="329"/>
      <c r="J326" s="328"/>
      <c r="K326" s="328"/>
      <c r="L326" s="329"/>
      <c r="M326" s="248"/>
      <c r="N326" s="248"/>
      <c r="O326" s="248"/>
    </row>
    <row r="327" spans="1:15" x14ac:dyDescent="0.25">
      <c r="A327" s="6"/>
      <c r="B327" s="7" t="s">
        <v>16</v>
      </c>
      <c r="C327" s="16"/>
      <c r="D327" s="11"/>
      <c r="E327" s="11"/>
      <c r="F327" s="9"/>
      <c r="H327" s="260" t="s">
        <v>16</v>
      </c>
      <c r="I327" s="267"/>
      <c r="J327" s="262"/>
      <c r="K327" s="262"/>
      <c r="L327" s="329"/>
      <c r="M327" s="248"/>
      <c r="N327" s="248"/>
      <c r="O327" s="248"/>
    </row>
    <row r="328" spans="1:15" x14ac:dyDescent="0.25">
      <c r="A328" s="6"/>
      <c r="B328" s="44" t="s">
        <v>234</v>
      </c>
      <c r="C328" s="103"/>
      <c r="E328" s="182">
        <f>D329</f>
        <v>14100</v>
      </c>
      <c r="F328" s="450">
        <f>+E328/$E$2</f>
        <v>4.3624838635117503E-3</v>
      </c>
      <c r="G328" s="238">
        <f>+E328/K328</f>
        <v>1</v>
      </c>
      <c r="H328" s="309" t="s">
        <v>234</v>
      </c>
      <c r="I328" s="377"/>
      <c r="J328" s="274"/>
      <c r="K328" s="378">
        <f>J329</f>
        <v>14100</v>
      </c>
      <c r="L328" s="329"/>
      <c r="M328" s="248"/>
      <c r="N328" s="248"/>
      <c r="O328" s="248"/>
    </row>
    <row r="329" spans="1:15" ht="23.4" x14ac:dyDescent="0.25">
      <c r="A329" s="6" t="s">
        <v>246</v>
      </c>
      <c r="B329" s="104" t="s">
        <v>247</v>
      </c>
      <c r="C329" s="104"/>
      <c r="D329" s="10">
        <v>14100</v>
      </c>
      <c r="E329" s="9"/>
      <c r="F329" s="9"/>
      <c r="H329" s="264" t="s">
        <v>247</v>
      </c>
      <c r="I329" s="264"/>
      <c r="J329" s="283">
        <v>14100</v>
      </c>
      <c r="K329" s="262"/>
      <c r="L329" s="376"/>
      <c r="M329" s="248"/>
      <c r="N329" s="248"/>
      <c r="O329" s="248"/>
    </row>
    <row r="330" spans="1:15" x14ac:dyDescent="0.25">
      <c r="A330" s="6"/>
      <c r="B330" s="44" t="s">
        <v>235</v>
      </c>
      <c r="C330" s="105"/>
      <c r="E330" s="115">
        <f>SUM(D331:D333)</f>
        <v>42384.52</v>
      </c>
      <c r="F330" s="450">
        <f>+E330/$E$2</f>
        <v>1.3113601742034825E-2</v>
      </c>
      <c r="G330" s="238">
        <f>+E330/K330</f>
        <v>1</v>
      </c>
      <c r="H330" s="309" t="s">
        <v>235</v>
      </c>
      <c r="I330" s="379"/>
      <c r="J330" s="274"/>
      <c r="K330" s="380">
        <f>SUM(J331:J333)</f>
        <v>42384.52</v>
      </c>
      <c r="L330" s="376"/>
      <c r="M330" s="248"/>
      <c r="N330" s="248"/>
      <c r="O330" s="248"/>
    </row>
    <row r="331" spans="1:15" x14ac:dyDescent="0.25">
      <c r="A331" s="6" t="s">
        <v>248</v>
      </c>
      <c r="B331" s="17" t="s">
        <v>249</v>
      </c>
      <c r="C331" s="104"/>
      <c r="D331" s="10">
        <v>39384.519999999997</v>
      </c>
      <c r="E331" s="61"/>
      <c r="F331" s="9"/>
      <c r="G331" s="9"/>
      <c r="H331" s="268" t="s">
        <v>249</v>
      </c>
      <c r="I331" s="264"/>
      <c r="J331" s="283">
        <v>39384.519999999997</v>
      </c>
      <c r="K331" s="262"/>
      <c r="L331" s="329"/>
      <c r="M331" s="248"/>
      <c r="N331" s="248"/>
      <c r="O331" s="248"/>
    </row>
    <row r="332" spans="1:15" s="178" customFormat="1" x14ac:dyDescent="0.25">
      <c r="A332" s="177" t="s">
        <v>250</v>
      </c>
      <c r="B332" s="17" t="s">
        <v>251</v>
      </c>
      <c r="C332" s="104"/>
      <c r="D332" s="10">
        <v>2000</v>
      </c>
      <c r="E332" s="61"/>
      <c r="F332" s="9"/>
      <c r="G332" s="9"/>
      <c r="H332" s="268" t="s">
        <v>251</v>
      </c>
      <c r="I332" s="264"/>
      <c r="J332" s="283">
        <v>2000</v>
      </c>
      <c r="K332" s="307"/>
      <c r="L332" s="267"/>
      <c r="M332" s="381"/>
      <c r="N332" s="381"/>
      <c r="O332" s="381"/>
    </row>
    <row r="333" spans="1:15" x14ac:dyDescent="0.25">
      <c r="A333" s="6" t="s">
        <v>252</v>
      </c>
      <c r="B333" s="17" t="s">
        <v>253</v>
      </c>
      <c r="C333" s="104"/>
      <c r="D333" s="10">
        <v>1000</v>
      </c>
      <c r="E333" s="61"/>
      <c r="F333" s="9"/>
      <c r="G333" s="9"/>
      <c r="H333" s="268" t="s">
        <v>253</v>
      </c>
      <c r="I333" s="264"/>
      <c r="J333" s="283">
        <v>1000</v>
      </c>
      <c r="K333" s="262"/>
      <c r="L333" s="382"/>
      <c r="M333" s="248"/>
      <c r="N333" s="248"/>
      <c r="O333" s="248"/>
    </row>
    <row r="334" spans="1:15" x14ac:dyDescent="0.25">
      <c r="A334" s="6"/>
      <c r="B334" s="44" t="s">
        <v>237</v>
      </c>
      <c r="C334" s="105"/>
      <c r="E334" s="115">
        <f>SUM(D336:D389)</f>
        <v>323872.79000000004</v>
      </c>
      <c r="F334" s="450">
        <f>+E334/$E$2</f>
        <v>0.10020495178762624</v>
      </c>
      <c r="G334" s="238">
        <f>+E334/K334</f>
        <v>0.9129007404390771</v>
      </c>
      <c r="H334" s="309" t="s">
        <v>237</v>
      </c>
      <c r="I334" s="379"/>
      <c r="J334" s="274"/>
      <c r="K334" s="380">
        <f>SUM(J336:J389)</f>
        <v>354773.28</v>
      </c>
      <c r="L334" s="262"/>
      <c r="M334" s="248"/>
      <c r="N334" s="248"/>
      <c r="O334" s="248"/>
    </row>
    <row r="335" spans="1:15" x14ac:dyDescent="0.25">
      <c r="A335" s="6"/>
      <c r="B335" s="73" t="s">
        <v>254</v>
      </c>
      <c r="C335" s="35">
        <f>SUM(D336:D363)</f>
        <v>280025.12</v>
      </c>
      <c r="D335" s="10"/>
      <c r="E335" s="9"/>
      <c r="F335" s="452">
        <f>+C335/$E$2</f>
        <v>8.6638657260846907E-2</v>
      </c>
      <c r="G335" s="238">
        <f>+C335/I335</f>
        <v>1.0084566994394095</v>
      </c>
      <c r="H335" s="338" t="s">
        <v>254</v>
      </c>
      <c r="I335" s="280">
        <f>SUM(J336:J363)</f>
        <v>277676.89</v>
      </c>
      <c r="J335" s="283"/>
      <c r="K335" s="262"/>
      <c r="L335" s="383"/>
      <c r="M335" s="248"/>
      <c r="N335" s="248"/>
      <c r="O335" s="248"/>
    </row>
    <row r="336" spans="1:15" x14ac:dyDescent="0.25">
      <c r="A336" s="6" t="s">
        <v>255</v>
      </c>
      <c r="B336" s="109" t="s">
        <v>699</v>
      </c>
      <c r="C336" s="27"/>
      <c r="D336" s="10">
        <v>2000</v>
      </c>
      <c r="E336" s="9"/>
      <c r="F336" s="9"/>
      <c r="H336" s="384" t="s">
        <v>699</v>
      </c>
      <c r="I336" s="280"/>
      <c r="J336" s="283">
        <v>2000</v>
      </c>
      <c r="K336" s="262"/>
      <c r="L336" s="262"/>
      <c r="M336" s="248"/>
      <c r="N336" s="248"/>
      <c r="O336" s="248"/>
    </row>
    <row r="337" spans="1:15" x14ac:dyDescent="0.25">
      <c r="A337" s="6" t="s">
        <v>256</v>
      </c>
      <c r="B337" s="17" t="s">
        <v>257</v>
      </c>
      <c r="C337" s="25"/>
      <c r="D337" s="10">
        <v>2000</v>
      </c>
      <c r="E337" s="203"/>
      <c r="F337" s="203"/>
      <c r="H337" s="268" t="s">
        <v>257</v>
      </c>
      <c r="I337" s="282"/>
      <c r="J337" s="283">
        <v>2000</v>
      </c>
      <c r="K337" s="308"/>
      <c r="L337" s="306"/>
      <c r="M337" s="248"/>
      <c r="N337" s="248"/>
      <c r="O337" s="248"/>
    </row>
    <row r="338" spans="1:15" x14ac:dyDescent="0.25">
      <c r="A338" s="6"/>
      <c r="B338" s="110" t="s">
        <v>258</v>
      </c>
      <c r="C338" s="11"/>
      <c r="D338" s="114"/>
      <c r="E338" s="11"/>
      <c r="F338" s="11"/>
      <c r="H338" s="384" t="s">
        <v>258</v>
      </c>
      <c r="I338" s="262"/>
      <c r="J338" s="283"/>
      <c r="K338" s="262"/>
      <c r="L338" s="262"/>
      <c r="M338" s="248"/>
      <c r="N338" s="248"/>
      <c r="O338" s="248"/>
    </row>
    <row r="339" spans="1:15" x14ac:dyDescent="0.25">
      <c r="A339" s="6" t="s">
        <v>259</v>
      </c>
      <c r="B339" s="17" t="s">
        <v>260</v>
      </c>
      <c r="C339" s="27"/>
      <c r="D339" s="114">
        <f>SUM(C340:C345)</f>
        <v>147523.49</v>
      </c>
      <c r="E339" s="11"/>
      <c r="F339" s="11"/>
      <c r="H339" s="268" t="s">
        <v>260</v>
      </c>
      <c r="I339" s="280"/>
      <c r="J339" s="283">
        <f>SUM(I340:I345)</f>
        <v>147612.26</v>
      </c>
      <c r="K339" s="262"/>
      <c r="L339" s="383"/>
      <c r="M339" s="248"/>
      <c r="N339" s="248"/>
      <c r="O339" s="248"/>
    </row>
    <row r="340" spans="1:15" x14ac:dyDescent="0.25">
      <c r="A340" s="1"/>
      <c r="B340" s="26" t="s">
        <v>261</v>
      </c>
      <c r="C340" s="66">
        <v>29939.59</v>
      </c>
      <c r="D340" s="179"/>
      <c r="E340" s="207"/>
      <c r="F340" s="207"/>
      <c r="H340" s="281" t="s">
        <v>261</v>
      </c>
      <c r="I340" s="267">
        <v>29939.59</v>
      </c>
      <c r="J340" s="385"/>
      <c r="K340" s="383"/>
      <c r="L340" s="262"/>
      <c r="M340" s="248"/>
      <c r="N340" s="248"/>
      <c r="O340" s="248"/>
    </row>
    <row r="341" spans="1:15" x14ac:dyDescent="0.25">
      <c r="A341" s="1"/>
      <c r="B341" s="26" t="s">
        <v>262</v>
      </c>
      <c r="C341" s="66">
        <v>42300.89</v>
      </c>
      <c r="D341" s="179"/>
      <c r="E341" s="207"/>
      <c r="F341" s="207"/>
      <c r="H341" s="281" t="s">
        <v>262</v>
      </c>
      <c r="I341" s="267">
        <v>42300.89</v>
      </c>
      <c r="J341" s="385"/>
      <c r="K341" s="383"/>
      <c r="L341" s="262"/>
      <c r="M341" s="248"/>
      <c r="N341" s="248"/>
      <c r="O341" s="248"/>
    </row>
    <row r="342" spans="1:15" x14ac:dyDescent="0.25">
      <c r="A342" s="6"/>
      <c r="B342" s="26" t="s">
        <v>263</v>
      </c>
      <c r="C342" s="66">
        <v>22911.23</v>
      </c>
      <c r="D342" s="179"/>
      <c r="E342" s="207"/>
      <c r="F342" s="207"/>
      <c r="H342" s="281" t="s">
        <v>263</v>
      </c>
      <c r="I342" s="267">
        <v>23000</v>
      </c>
      <c r="J342" s="385"/>
      <c r="K342" s="383"/>
      <c r="L342" s="262"/>
      <c r="M342" s="248"/>
      <c r="N342" s="248"/>
      <c r="O342" s="248"/>
    </row>
    <row r="343" spans="1:15" x14ac:dyDescent="0.25">
      <c r="A343" s="6"/>
      <c r="B343" s="26" t="s">
        <v>264</v>
      </c>
      <c r="C343" s="66">
        <v>10967.75</v>
      </c>
      <c r="D343" s="179"/>
      <c r="E343" s="207"/>
      <c r="F343" s="207"/>
      <c r="H343" s="281" t="s">
        <v>264</v>
      </c>
      <c r="I343" s="267">
        <v>10967.75</v>
      </c>
      <c r="J343" s="385"/>
      <c r="K343" s="383"/>
      <c r="L343" s="262"/>
      <c r="M343" s="248"/>
      <c r="N343" s="248"/>
      <c r="O343" s="248"/>
    </row>
    <row r="344" spans="1:15" x14ac:dyDescent="0.25">
      <c r="A344" s="6"/>
      <c r="B344" s="26" t="s">
        <v>265</v>
      </c>
      <c r="C344" s="66">
        <v>29664.97</v>
      </c>
      <c r="D344" s="179"/>
      <c r="E344" s="207"/>
      <c r="F344" s="207"/>
      <c r="H344" s="281" t="s">
        <v>265</v>
      </c>
      <c r="I344" s="267">
        <v>29664.97</v>
      </c>
      <c r="J344" s="385"/>
      <c r="K344" s="383"/>
      <c r="L344" s="262"/>
      <c r="M344" s="248"/>
      <c r="N344" s="248"/>
      <c r="O344" s="248"/>
    </row>
    <row r="345" spans="1:15" x14ac:dyDescent="0.25">
      <c r="A345" s="6"/>
      <c r="B345" s="26" t="s">
        <v>266</v>
      </c>
      <c r="C345" s="66">
        <v>11739.06</v>
      </c>
      <c r="D345" s="179"/>
      <c r="E345" s="207"/>
      <c r="F345" s="207"/>
      <c r="H345" s="281" t="s">
        <v>266</v>
      </c>
      <c r="I345" s="267">
        <v>11739.06</v>
      </c>
      <c r="J345" s="385"/>
      <c r="K345" s="383"/>
      <c r="L345" s="383"/>
      <c r="M345" s="248"/>
      <c r="N345" s="248"/>
      <c r="O345" s="248"/>
    </row>
    <row r="346" spans="1:15" x14ac:dyDescent="0.25">
      <c r="A346" s="6"/>
      <c r="D346" s="179"/>
      <c r="E346" s="207"/>
      <c r="F346" s="207"/>
      <c r="H346" s="248"/>
      <c r="I346" s="248"/>
      <c r="J346" s="385"/>
      <c r="K346" s="383"/>
      <c r="L346" s="383"/>
      <c r="M346" s="248"/>
      <c r="N346" s="248"/>
      <c r="O346" s="248"/>
    </row>
    <row r="347" spans="1:15" x14ac:dyDescent="0.25">
      <c r="A347" s="6" t="s">
        <v>267</v>
      </c>
      <c r="B347" s="212" t="s">
        <v>268</v>
      </c>
      <c r="C347" s="16" t="s">
        <v>269</v>
      </c>
      <c r="D347" s="10">
        <v>5000</v>
      </c>
      <c r="E347" s="203"/>
      <c r="F347" s="203"/>
      <c r="H347" s="386" t="s">
        <v>268</v>
      </c>
      <c r="I347" s="267" t="s">
        <v>269</v>
      </c>
      <c r="J347" s="283">
        <v>4000</v>
      </c>
      <c r="K347" s="308"/>
      <c r="L347" s="383"/>
      <c r="M347" s="248"/>
      <c r="N347" s="248"/>
      <c r="O347" s="248"/>
    </row>
    <row r="348" spans="1:15" x14ac:dyDescent="0.25">
      <c r="A348" s="6" t="s">
        <v>270</v>
      </c>
      <c r="B348" s="111" t="s">
        <v>271</v>
      </c>
      <c r="C348" s="16"/>
      <c r="D348" s="10">
        <f>SUM(C349:C354)</f>
        <v>31577.58</v>
      </c>
      <c r="E348" s="9"/>
      <c r="F348" s="9"/>
      <c r="H348" s="349" t="s">
        <v>271</v>
      </c>
      <c r="I348" s="267"/>
      <c r="J348" s="283">
        <f>SUM(I349:I354)</f>
        <v>30340.58</v>
      </c>
      <c r="K348" s="262"/>
      <c r="L348" s="383"/>
      <c r="M348" s="248"/>
      <c r="N348" s="248"/>
      <c r="O348" s="248"/>
    </row>
    <row r="349" spans="1:15" x14ac:dyDescent="0.25">
      <c r="A349" s="6"/>
      <c r="B349" s="26" t="s">
        <v>139</v>
      </c>
      <c r="C349" s="66">
        <v>605</v>
      </c>
      <c r="D349" s="114"/>
      <c r="E349" s="11"/>
      <c r="F349" s="11"/>
      <c r="H349" s="281" t="s">
        <v>139</v>
      </c>
      <c r="I349" s="267">
        <v>605</v>
      </c>
      <c r="J349" s="283"/>
      <c r="K349" s="262"/>
      <c r="L349" s="383"/>
      <c r="M349" s="248"/>
      <c r="N349" s="248"/>
      <c r="O349" s="248"/>
    </row>
    <row r="350" spans="1:15" x14ac:dyDescent="0.25">
      <c r="A350" s="6"/>
      <c r="B350" s="26" t="s">
        <v>137</v>
      </c>
      <c r="C350" s="66">
        <v>26062.58</v>
      </c>
      <c r="D350" s="43"/>
      <c r="E350" s="27"/>
      <c r="F350" s="27"/>
      <c r="H350" s="281" t="s">
        <v>137</v>
      </c>
      <c r="I350" s="267">
        <v>26062.58</v>
      </c>
      <c r="J350" s="279"/>
      <c r="K350" s="280"/>
      <c r="L350" s="383"/>
      <c r="M350" s="248"/>
      <c r="N350" s="248"/>
      <c r="O350" s="248"/>
    </row>
    <row r="351" spans="1:15" x14ac:dyDescent="0.25">
      <c r="A351" s="6"/>
      <c r="B351" s="26" t="s">
        <v>272</v>
      </c>
      <c r="C351" s="66">
        <f>1650+260</f>
        <v>1910</v>
      </c>
      <c r="D351" s="114"/>
      <c r="E351" s="11"/>
      <c r="F351" s="11"/>
      <c r="H351" s="281" t="s">
        <v>272</v>
      </c>
      <c r="I351" s="267">
        <v>900</v>
      </c>
      <c r="J351" s="283"/>
      <c r="K351" s="262"/>
      <c r="L351" s="248"/>
      <c r="M351" s="248"/>
      <c r="N351" s="248"/>
      <c r="O351" s="248"/>
    </row>
    <row r="352" spans="1:15" x14ac:dyDescent="0.25">
      <c r="A352" s="6"/>
      <c r="B352" s="26" t="s">
        <v>222</v>
      </c>
      <c r="C352" s="66">
        <v>1300</v>
      </c>
      <c r="D352" s="43"/>
      <c r="E352" s="27"/>
      <c r="F352" s="27"/>
      <c r="H352" s="281" t="s">
        <v>222</v>
      </c>
      <c r="I352" s="267">
        <v>1073</v>
      </c>
      <c r="J352" s="279"/>
      <c r="K352" s="280"/>
      <c r="L352" s="262"/>
      <c r="M352" s="248"/>
      <c r="N352" s="248"/>
      <c r="O352" s="248"/>
    </row>
    <row r="353" spans="1:15" x14ac:dyDescent="0.25">
      <c r="A353" s="6"/>
      <c r="B353" s="26" t="s">
        <v>273</v>
      </c>
      <c r="C353" s="66">
        <v>700</v>
      </c>
      <c r="D353" s="114"/>
      <c r="E353" s="11"/>
      <c r="F353" s="11"/>
      <c r="H353" s="281" t="s">
        <v>273</v>
      </c>
      <c r="I353" s="267">
        <v>700</v>
      </c>
      <c r="J353" s="283"/>
      <c r="K353" s="262"/>
      <c r="L353" s="262"/>
      <c r="M353" s="248"/>
      <c r="N353" s="248"/>
      <c r="O353" s="248"/>
    </row>
    <row r="354" spans="1:15" x14ac:dyDescent="0.25">
      <c r="A354" s="6"/>
      <c r="B354" s="26" t="s">
        <v>274</v>
      </c>
      <c r="C354" s="66">
        <v>1000</v>
      </c>
      <c r="D354" s="114"/>
      <c r="E354" s="11"/>
      <c r="F354" s="11"/>
      <c r="H354" s="281" t="s">
        <v>274</v>
      </c>
      <c r="I354" s="267">
        <v>1000</v>
      </c>
      <c r="J354" s="283"/>
      <c r="K354" s="262"/>
      <c r="L354" s="262"/>
      <c r="M354" s="248"/>
      <c r="N354" s="248"/>
      <c r="O354" s="248"/>
    </row>
    <row r="355" spans="1:15" x14ac:dyDescent="0.25">
      <c r="A355" s="6" t="s">
        <v>275</v>
      </c>
      <c r="B355" s="111" t="s">
        <v>276</v>
      </c>
      <c r="C355" s="27"/>
      <c r="D355" s="10">
        <v>28000</v>
      </c>
      <c r="E355" s="9"/>
      <c r="F355" s="9"/>
      <c r="H355" s="349" t="s">
        <v>276</v>
      </c>
      <c r="I355" s="280"/>
      <c r="J355" s="283">
        <v>28000</v>
      </c>
      <c r="K355" s="262"/>
      <c r="L355" s="280"/>
      <c r="M355" s="248"/>
      <c r="N355" s="248"/>
      <c r="O355" s="248"/>
    </row>
    <row r="356" spans="1:15" x14ac:dyDescent="0.25">
      <c r="A356" s="6" t="s">
        <v>277</v>
      </c>
      <c r="B356" s="111" t="s">
        <v>278</v>
      </c>
      <c r="C356" s="107"/>
      <c r="D356" s="10">
        <v>1000</v>
      </c>
      <c r="E356" s="9"/>
      <c r="F356" s="9"/>
      <c r="H356" s="349" t="s">
        <v>278</v>
      </c>
      <c r="I356" s="387"/>
      <c r="J356" s="283">
        <v>1000</v>
      </c>
      <c r="K356" s="262"/>
      <c r="L356" s="262"/>
      <c r="M356" s="248"/>
      <c r="N356" s="248"/>
      <c r="O356" s="248"/>
    </row>
    <row r="357" spans="1:15" x14ac:dyDescent="0.25">
      <c r="A357" s="6" t="s">
        <v>279</v>
      </c>
      <c r="B357" s="111" t="s">
        <v>280</v>
      </c>
      <c r="C357" s="107"/>
      <c r="D357" s="10">
        <v>1000</v>
      </c>
      <c r="E357" s="9"/>
      <c r="F357" s="9"/>
      <c r="H357" s="349" t="s">
        <v>280</v>
      </c>
      <c r="I357" s="387"/>
      <c r="J357" s="283">
        <v>1000</v>
      </c>
      <c r="K357" s="262"/>
      <c r="L357" s="280"/>
      <c r="M357" s="248"/>
      <c r="N357" s="248"/>
      <c r="O357" s="248"/>
    </row>
    <row r="358" spans="1:15" x14ac:dyDescent="0.25">
      <c r="A358" s="6" t="s">
        <v>281</v>
      </c>
      <c r="B358" s="108" t="s">
        <v>698</v>
      </c>
      <c r="C358" s="107"/>
      <c r="D358" s="10">
        <v>5000</v>
      </c>
      <c r="E358" s="203"/>
      <c r="F358" s="203"/>
      <c r="H358" s="349" t="s">
        <v>698</v>
      </c>
      <c r="I358" s="387"/>
      <c r="J358" s="283">
        <v>5000</v>
      </c>
      <c r="K358" s="308"/>
      <c r="L358" s="262"/>
      <c r="M358" s="248"/>
      <c r="N358" s="248"/>
      <c r="O358" s="248"/>
    </row>
    <row r="359" spans="1:15" x14ac:dyDescent="0.25">
      <c r="A359" s="6" t="s">
        <v>282</v>
      </c>
      <c r="B359" s="111" t="s">
        <v>283</v>
      </c>
      <c r="C359" s="107"/>
      <c r="D359" s="10">
        <v>1100</v>
      </c>
      <c r="E359" s="9"/>
      <c r="F359" s="9"/>
      <c r="H359" s="349" t="s">
        <v>283</v>
      </c>
      <c r="I359" s="387"/>
      <c r="J359" s="283">
        <v>900</v>
      </c>
      <c r="K359" s="262"/>
      <c r="L359" s="262"/>
      <c r="M359" s="248"/>
      <c r="N359" s="248"/>
      <c r="O359" s="248"/>
    </row>
    <row r="360" spans="1:15" x14ac:dyDescent="0.25">
      <c r="A360" s="6" t="s">
        <v>284</v>
      </c>
      <c r="B360" s="111" t="s">
        <v>285</v>
      </c>
      <c r="C360" s="107"/>
      <c r="D360" s="10">
        <v>2000</v>
      </c>
      <c r="E360" s="9"/>
      <c r="F360" s="9"/>
      <c r="H360" s="349" t="s">
        <v>285</v>
      </c>
      <c r="I360" s="387"/>
      <c r="J360" s="283">
        <v>2000</v>
      </c>
      <c r="K360" s="262"/>
      <c r="L360" s="262"/>
      <c r="M360" s="248"/>
      <c r="N360" s="248"/>
      <c r="O360" s="248"/>
    </row>
    <row r="361" spans="1:15" x14ac:dyDescent="0.25">
      <c r="A361" s="6" t="s">
        <v>286</v>
      </c>
      <c r="B361" s="111" t="s">
        <v>287</v>
      </c>
      <c r="C361" s="107"/>
      <c r="D361" s="10">
        <v>22000</v>
      </c>
      <c r="E361" s="9"/>
      <c r="F361" s="9"/>
      <c r="H361" s="349" t="s">
        <v>287</v>
      </c>
      <c r="I361" s="387"/>
      <c r="J361" s="283">
        <v>22000</v>
      </c>
      <c r="K361" s="262"/>
      <c r="L361" s="262"/>
      <c r="M361" s="248"/>
      <c r="N361" s="248"/>
      <c r="O361" s="248"/>
    </row>
    <row r="362" spans="1:15" x14ac:dyDescent="0.25">
      <c r="A362" s="6" t="s">
        <v>288</v>
      </c>
      <c r="B362" s="111" t="s">
        <v>289</v>
      </c>
      <c r="C362" s="27"/>
      <c r="D362" s="10">
        <v>21824.05</v>
      </c>
      <c r="E362" s="9"/>
      <c r="F362" s="9"/>
      <c r="H362" s="349" t="s">
        <v>289</v>
      </c>
      <c r="I362" s="280"/>
      <c r="J362" s="283">
        <v>21824.05</v>
      </c>
      <c r="K362" s="262"/>
      <c r="L362" s="262"/>
      <c r="M362" s="248"/>
      <c r="N362" s="248"/>
      <c r="O362" s="248"/>
    </row>
    <row r="363" spans="1:15" x14ac:dyDescent="0.25">
      <c r="A363" s="198" t="s">
        <v>290</v>
      </c>
      <c r="B363" s="111" t="s">
        <v>291</v>
      </c>
      <c r="C363" s="27"/>
      <c r="D363" s="10">
        <v>10000</v>
      </c>
      <c r="E363" s="203"/>
      <c r="F363" s="203"/>
      <c r="H363" s="349" t="s">
        <v>291</v>
      </c>
      <c r="I363" s="280"/>
      <c r="J363" s="283">
        <v>10000</v>
      </c>
      <c r="K363" s="308"/>
      <c r="L363" s="262"/>
      <c r="M363" s="248"/>
      <c r="N363" s="248"/>
      <c r="O363" s="248"/>
    </row>
    <row r="364" spans="1:15" x14ac:dyDescent="0.25">
      <c r="A364" s="53"/>
      <c r="B364" s="93" t="s">
        <v>292</v>
      </c>
      <c r="C364" s="24">
        <f>SUM(D365:D371)</f>
        <v>34529.21</v>
      </c>
      <c r="D364" s="43"/>
      <c r="E364" s="27"/>
      <c r="F364" s="452">
        <f>+C364/$E$2</f>
        <v>1.0683200102468692E-2</v>
      </c>
      <c r="G364" s="238">
        <f>+C364/I364</f>
        <v>1.0376008964499894</v>
      </c>
      <c r="H364" s="369" t="s">
        <v>292</v>
      </c>
      <c r="I364" s="278">
        <f>SUM(J365:J371)</f>
        <v>33277.93</v>
      </c>
      <c r="J364" s="279"/>
      <c r="K364" s="280"/>
      <c r="L364" s="262"/>
      <c r="M364" s="248"/>
      <c r="N364" s="248"/>
      <c r="O364" s="248"/>
    </row>
    <row r="365" spans="1:15" x14ac:dyDescent="0.25">
      <c r="A365" s="6" t="s">
        <v>293</v>
      </c>
      <c r="B365" s="109" t="s">
        <v>700</v>
      </c>
      <c r="C365" s="27"/>
      <c r="D365" s="114">
        <v>2000</v>
      </c>
      <c r="E365" s="197"/>
      <c r="F365" s="197"/>
      <c r="H365" s="384" t="s">
        <v>700</v>
      </c>
      <c r="I365" s="280"/>
      <c r="J365" s="283">
        <v>2000</v>
      </c>
      <c r="K365" s="308"/>
      <c r="L365" s="262"/>
      <c r="M365" s="248"/>
      <c r="N365" s="248"/>
      <c r="O365" s="248"/>
    </row>
    <row r="366" spans="1:15" x14ac:dyDescent="0.25">
      <c r="A366" s="53">
        <v>333625001</v>
      </c>
      <c r="B366" s="111" t="s">
        <v>297</v>
      </c>
      <c r="C366" s="27"/>
      <c r="D366" s="114">
        <v>1000</v>
      </c>
      <c r="E366" s="11"/>
      <c r="F366" s="11"/>
      <c r="H366" s="349" t="s">
        <v>297</v>
      </c>
      <c r="I366" s="280"/>
      <c r="J366" s="283">
        <v>1000</v>
      </c>
      <c r="K366" s="262"/>
      <c r="L366" s="262"/>
      <c r="M366" s="248"/>
      <c r="N366" s="248"/>
      <c r="O366" s="248"/>
    </row>
    <row r="367" spans="1:15" x14ac:dyDescent="0.25">
      <c r="A367" s="6" t="s">
        <v>294</v>
      </c>
      <c r="B367" s="92" t="s">
        <v>207</v>
      </c>
      <c r="C367" s="27"/>
      <c r="D367" s="10">
        <v>2000</v>
      </c>
      <c r="E367" s="9"/>
      <c r="F367" s="9"/>
      <c r="H367" s="268" t="s">
        <v>207</v>
      </c>
      <c r="I367" s="280"/>
      <c r="J367" s="283">
        <v>2000</v>
      </c>
      <c r="K367" s="262"/>
      <c r="L367" s="262"/>
      <c r="M367" s="248"/>
      <c r="N367" s="248"/>
      <c r="O367" s="248"/>
    </row>
    <row r="368" spans="1:15" x14ac:dyDescent="0.25">
      <c r="A368" s="53">
        <v>333221001</v>
      </c>
      <c r="B368" s="17" t="s">
        <v>295</v>
      </c>
      <c r="C368" s="27"/>
      <c r="D368" s="10">
        <v>10000</v>
      </c>
      <c r="E368" s="9"/>
      <c r="F368" s="9"/>
      <c r="H368" s="268" t="s">
        <v>295</v>
      </c>
      <c r="I368" s="280"/>
      <c r="J368" s="283">
        <v>10000</v>
      </c>
      <c r="K368" s="262"/>
      <c r="L368" s="262"/>
      <c r="M368" s="248"/>
      <c r="N368" s="248"/>
      <c r="O368" s="248"/>
    </row>
    <row r="369" spans="1:15" x14ac:dyDescent="0.25">
      <c r="A369" s="53">
        <v>333222001</v>
      </c>
      <c r="B369" s="111" t="s">
        <v>296</v>
      </c>
      <c r="C369" s="27"/>
      <c r="D369" s="10">
        <v>850</v>
      </c>
      <c r="E369" s="9"/>
      <c r="F369" s="9"/>
      <c r="H369" s="349" t="s">
        <v>296</v>
      </c>
      <c r="I369" s="280"/>
      <c r="J369" s="283">
        <v>700</v>
      </c>
      <c r="K369" s="262"/>
      <c r="L369" s="262"/>
      <c r="M369" s="248"/>
      <c r="N369" s="248"/>
      <c r="O369" s="248"/>
    </row>
    <row r="370" spans="1:15" x14ac:dyDescent="0.25">
      <c r="D370" s="166"/>
      <c r="E370" s="151"/>
      <c r="F370" s="151"/>
      <c r="H370" s="248"/>
      <c r="I370" s="248"/>
      <c r="J370" s="345"/>
      <c r="K370" s="302"/>
      <c r="L370" s="262"/>
      <c r="M370" s="248"/>
      <c r="N370" s="248"/>
      <c r="O370" s="248"/>
    </row>
    <row r="371" spans="1:15" x14ac:dyDescent="0.25">
      <c r="A371" s="53">
        <v>333227001</v>
      </c>
      <c r="B371" s="96" t="s">
        <v>221</v>
      </c>
      <c r="C371" s="27"/>
      <c r="D371" s="10">
        <f>SUM(C372:C377)</f>
        <v>18679.21</v>
      </c>
      <c r="E371" s="9"/>
      <c r="F371" s="9"/>
      <c r="H371" s="371" t="s">
        <v>221</v>
      </c>
      <c r="I371" s="280"/>
      <c r="J371" s="283">
        <f>SUM(I372:I377)</f>
        <v>17577.93</v>
      </c>
      <c r="K371" s="262"/>
      <c r="L371" s="262"/>
      <c r="M371" s="248"/>
      <c r="N371" s="248"/>
      <c r="O371" s="248"/>
    </row>
    <row r="372" spans="1:15" x14ac:dyDescent="0.25">
      <c r="A372" s="53"/>
      <c r="B372" s="97" t="s">
        <v>298</v>
      </c>
      <c r="C372" s="66">
        <v>451.86</v>
      </c>
      <c r="D372" s="43"/>
      <c r="E372" s="27"/>
      <c r="F372" s="27"/>
      <c r="H372" s="354" t="s">
        <v>298</v>
      </c>
      <c r="I372" s="267">
        <v>451.86</v>
      </c>
      <c r="J372" s="279"/>
      <c r="K372" s="280"/>
      <c r="L372" s="262"/>
      <c r="M372" s="248"/>
      <c r="N372" s="248"/>
      <c r="O372" s="248"/>
    </row>
    <row r="373" spans="1:15" x14ac:dyDescent="0.25">
      <c r="A373" s="53"/>
      <c r="B373" s="97" t="s">
        <v>212</v>
      </c>
      <c r="C373" s="66">
        <v>14226.07</v>
      </c>
      <c r="D373" s="43"/>
      <c r="E373" s="27"/>
      <c r="F373" s="27"/>
      <c r="H373" s="354" t="s">
        <v>212</v>
      </c>
      <c r="I373" s="267">
        <v>14226.07</v>
      </c>
      <c r="J373" s="279"/>
      <c r="K373" s="280"/>
      <c r="L373" s="262"/>
      <c r="M373" s="248"/>
      <c r="N373" s="248"/>
      <c r="O373" s="248"/>
    </row>
    <row r="374" spans="1:15" x14ac:dyDescent="0.25">
      <c r="A374" s="53"/>
      <c r="B374" s="97" t="s">
        <v>222</v>
      </c>
      <c r="C374" s="66">
        <v>1400</v>
      </c>
      <c r="D374" s="43"/>
      <c r="E374" s="27"/>
      <c r="F374" s="27"/>
      <c r="H374" s="354" t="s">
        <v>222</v>
      </c>
      <c r="I374" s="267">
        <v>1400</v>
      </c>
      <c r="J374" s="279"/>
      <c r="K374" s="280"/>
      <c r="L374" s="262"/>
      <c r="M374" s="248"/>
      <c r="N374" s="248"/>
      <c r="O374" s="248"/>
    </row>
    <row r="375" spans="1:15" x14ac:dyDescent="0.25">
      <c r="A375" s="53"/>
      <c r="B375" s="97" t="s">
        <v>224</v>
      </c>
      <c r="C375" s="66">
        <v>600</v>
      </c>
      <c r="D375" s="43"/>
      <c r="E375" s="27"/>
      <c r="F375" s="27"/>
      <c r="H375" s="354" t="s">
        <v>224</v>
      </c>
      <c r="I375" s="267">
        <v>600</v>
      </c>
      <c r="J375" s="279"/>
      <c r="K375" s="280"/>
      <c r="L375" s="248"/>
      <c r="M375" s="248"/>
      <c r="N375" s="248"/>
      <c r="O375" s="248"/>
    </row>
    <row r="376" spans="1:15" x14ac:dyDescent="0.25">
      <c r="A376" s="6"/>
      <c r="B376" s="147" t="s">
        <v>188</v>
      </c>
      <c r="C376" s="66">
        <f>1301.28+100</f>
        <v>1401.28</v>
      </c>
      <c r="D376" s="10"/>
      <c r="E376" s="9"/>
      <c r="F376" s="9"/>
      <c r="H376" s="354" t="s">
        <v>188</v>
      </c>
      <c r="I376" s="267">
        <v>600</v>
      </c>
      <c r="J376" s="283"/>
      <c r="K376" s="262"/>
      <c r="L376" s="262"/>
      <c r="M376" s="248"/>
      <c r="N376" s="248"/>
      <c r="O376" s="248"/>
    </row>
    <row r="377" spans="1:15" x14ac:dyDescent="0.25">
      <c r="A377" s="53"/>
      <c r="B377" s="147" t="s">
        <v>189</v>
      </c>
      <c r="C377" s="66">
        <v>600</v>
      </c>
      <c r="D377" s="43"/>
      <c r="E377" s="27"/>
      <c r="F377" s="27"/>
      <c r="H377" s="354" t="s">
        <v>189</v>
      </c>
      <c r="I377" s="267">
        <v>300</v>
      </c>
      <c r="J377" s="279"/>
      <c r="K377" s="280"/>
      <c r="L377" s="262"/>
      <c r="M377" s="248"/>
      <c r="N377" s="248"/>
      <c r="O377" s="248"/>
    </row>
    <row r="378" spans="1:15" x14ac:dyDescent="0.25">
      <c r="A378" s="53"/>
      <c r="B378" s="147"/>
      <c r="C378" s="66"/>
      <c r="D378" s="43"/>
      <c r="E378" s="27"/>
      <c r="F378" s="27"/>
      <c r="H378" s="354"/>
      <c r="I378" s="267"/>
      <c r="J378" s="279"/>
      <c r="K378" s="280"/>
      <c r="L378" s="262"/>
      <c r="M378" s="248"/>
      <c r="N378" s="248"/>
      <c r="O378" s="248"/>
    </row>
    <row r="379" spans="1:15" x14ac:dyDescent="0.25">
      <c r="A379" s="6"/>
      <c r="B379" s="180" t="s">
        <v>299</v>
      </c>
      <c r="C379" s="27">
        <f>SUM(D380:D386)</f>
        <v>7318.46</v>
      </c>
      <c r="D379" s="114"/>
      <c r="E379" s="11"/>
      <c r="F379" s="452">
        <f>+C379/$E$2</f>
        <v>2.2643023869330643E-3</v>
      </c>
      <c r="G379" s="238">
        <f>+C379/I379</f>
        <v>0.82990227318602128</v>
      </c>
      <c r="H379" s="388" t="s">
        <v>299</v>
      </c>
      <c r="I379" s="280">
        <f>SUM(J380:J386)</f>
        <v>8818.4599999999991</v>
      </c>
      <c r="J379" s="283"/>
      <c r="K379" s="262"/>
      <c r="L379" s="262"/>
      <c r="M379" s="248"/>
      <c r="N379" s="248"/>
      <c r="O379" s="248"/>
    </row>
    <row r="380" spans="1:15" x14ac:dyDescent="0.25">
      <c r="A380" s="6" t="s">
        <v>300</v>
      </c>
      <c r="B380" s="111" t="s">
        <v>301</v>
      </c>
      <c r="C380" s="27"/>
      <c r="D380" s="114">
        <v>2000</v>
      </c>
      <c r="E380" s="197"/>
      <c r="F380" s="197"/>
      <c r="H380" s="349" t="s">
        <v>301</v>
      </c>
      <c r="I380" s="280"/>
      <c r="J380" s="283">
        <v>2000</v>
      </c>
      <c r="K380" s="308"/>
      <c r="L380" s="262"/>
      <c r="M380" s="248"/>
      <c r="N380" s="248"/>
      <c r="O380" s="248"/>
    </row>
    <row r="381" spans="1:15" x14ac:dyDescent="0.25">
      <c r="A381" s="6" t="s">
        <v>302</v>
      </c>
      <c r="B381" s="111" t="s">
        <v>303</v>
      </c>
      <c r="C381" s="27"/>
      <c r="D381" s="10">
        <f>SUM(C382:C384)</f>
        <v>4318.46</v>
      </c>
      <c r="E381" s="9"/>
      <c r="F381" s="9"/>
      <c r="H381" s="349" t="s">
        <v>303</v>
      </c>
      <c r="I381" s="280"/>
      <c r="J381" s="283">
        <f>SUM(I382:I384)</f>
        <v>4318.46</v>
      </c>
      <c r="K381" s="262"/>
      <c r="L381" s="262"/>
      <c r="M381" s="248"/>
      <c r="N381" s="248"/>
      <c r="O381" s="248"/>
    </row>
    <row r="382" spans="1:15" x14ac:dyDescent="0.25">
      <c r="A382" s="6"/>
      <c r="B382" s="97" t="s">
        <v>298</v>
      </c>
      <c r="C382" s="66">
        <v>225.93</v>
      </c>
      <c r="D382" s="181"/>
      <c r="E382" s="107"/>
      <c r="F382" s="107"/>
      <c r="H382" s="354" t="s">
        <v>298</v>
      </c>
      <c r="I382" s="267">
        <v>225.93</v>
      </c>
      <c r="J382" s="389"/>
      <c r="K382" s="387"/>
      <c r="L382" s="262"/>
      <c r="M382" s="248"/>
      <c r="N382" s="248"/>
      <c r="O382" s="248"/>
    </row>
    <row r="383" spans="1:15" x14ac:dyDescent="0.25">
      <c r="A383" s="6"/>
      <c r="B383" s="97" t="s">
        <v>212</v>
      </c>
      <c r="C383" s="66">
        <v>3792.53</v>
      </c>
      <c r="D383" s="181"/>
      <c r="E383" s="107"/>
      <c r="F383" s="107"/>
      <c r="H383" s="354" t="s">
        <v>212</v>
      </c>
      <c r="I383" s="267">
        <v>3792.53</v>
      </c>
      <c r="J383" s="389"/>
      <c r="K383" s="387"/>
      <c r="L383" s="262"/>
      <c r="M383" s="248"/>
      <c r="N383" s="248"/>
      <c r="O383" s="248"/>
    </row>
    <row r="384" spans="1:15" x14ac:dyDescent="0.25">
      <c r="A384" s="6"/>
      <c r="B384" s="147" t="s">
        <v>188</v>
      </c>
      <c r="C384" s="66">
        <v>300</v>
      </c>
      <c r="D384" s="181"/>
      <c r="E384" s="107"/>
      <c r="F384" s="107"/>
      <c r="H384" s="354" t="s">
        <v>188</v>
      </c>
      <c r="I384" s="267">
        <v>300</v>
      </c>
      <c r="J384" s="389"/>
      <c r="K384" s="387"/>
      <c r="L384" s="262"/>
      <c r="M384" s="248"/>
      <c r="N384" s="248"/>
      <c r="O384" s="248"/>
    </row>
    <row r="385" spans="1:15" x14ac:dyDescent="0.25">
      <c r="A385" s="6" t="s">
        <v>708</v>
      </c>
      <c r="B385" s="147" t="s">
        <v>709</v>
      </c>
      <c r="C385" s="66"/>
      <c r="D385" s="217">
        <v>1000</v>
      </c>
      <c r="E385" s="107"/>
      <c r="F385" s="107"/>
      <c r="H385" s="354" t="s">
        <v>709</v>
      </c>
      <c r="I385" s="267"/>
      <c r="J385" s="390">
        <v>500</v>
      </c>
      <c r="K385" s="387"/>
      <c r="L385" s="262"/>
      <c r="M385" s="248"/>
      <c r="N385" s="248"/>
      <c r="O385" s="248"/>
    </row>
    <row r="386" spans="1:15" x14ac:dyDescent="0.25">
      <c r="A386" s="6"/>
      <c r="B386" s="458"/>
      <c r="C386" s="66"/>
      <c r="D386" s="453"/>
      <c r="E386" s="107"/>
      <c r="F386" s="107"/>
      <c r="H386" s="384" t="s">
        <v>691</v>
      </c>
      <c r="I386" s="267"/>
      <c r="J386" s="283">
        <v>2000</v>
      </c>
      <c r="K386" s="387"/>
      <c r="L386" s="262"/>
      <c r="M386" s="248"/>
      <c r="N386" s="248"/>
      <c r="O386" s="248"/>
    </row>
    <row r="387" spans="1:15" x14ac:dyDescent="0.25">
      <c r="A387" s="53"/>
      <c r="B387" s="93" t="s">
        <v>730</v>
      </c>
      <c r="C387" s="24">
        <f>D388</f>
        <v>2000</v>
      </c>
      <c r="D387" s="43"/>
      <c r="E387" s="27"/>
      <c r="F387" s="452">
        <f>+C387/$E$2</f>
        <v>6.1879203737755326E-4</v>
      </c>
      <c r="G387" s="238">
        <f>+C387/I387</f>
        <v>5.7142857142857141E-2</v>
      </c>
      <c r="H387" s="369" t="s">
        <v>701</v>
      </c>
      <c r="I387" s="278">
        <f>J388</f>
        <v>35000</v>
      </c>
      <c r="J387" s="279"/>
      <c r="K387" s="280"/>
      <c r="L387" s="262"/>
      <c r="M387" s="248"/>
      <c r="N387" s="248"/>
      <c r="O387" s="248"/>
    </row>
    <row r="388" spans="1:15" x14ac:dyDescent="0.25">
      <c r="A388" s="53">
        <v>333622003</v>
      </c>
      <c r="B388" s="111" t="s">
        <v>702</v>
      </c>
      <c r="C388" s="27"/>
      <c r="D388" s="114">
        <v>2000</v>
      </c>
      <c r="E388" s="197"/>
      <c r="F388" s="197"/>
      <c r="H388" s="349" t="s">
        <v>702</v>
      </c>
      <c r="I388" s="280"/>
      <c r="J388" s="283">
        <f>SUM(I389:I389)</f>
        <v>35000</v>
      </c>
      <c r="K388" s="308"/>
      <c r="L388" s="262"/>
      <c r="M388" s="248"/>
      <c r="N388" s="248"/>
      <c r="O388" s="248"/>
    </row>
    <row r="389" spans="1:15" x14ac:dyDescent="0.25">
      <c r="A389" s="53"/>
      <c r="B389" s="459"/>
      <c r="C389" s="459"/>
      <c r="E389" s="197"/>
      <c r="F389" s="197"/>
      <c r="H389" s="349" t="s">
        <v>687</v>
      </c>
      <c r="I389" s="283">
        <v>35000</v>
      </c>
      <c r="J389" s="274"/>
      <c r="K389" s="308"/>
      <c r="L389" s="262"/>
      <c r="M389" s="248"/>
      <c r="N389" s="248"/>
      <c r="O389" s="248"/>
    </row>
    <row r="390" spans="1:15" x14ac:dyDescent="0.25">
      <c r="A390" s="6"/>
      <c r="B390" s="44" t="s">
        <v>238</v>
      </c>
      <c r="C390" s="103"/>
      <c r="E390" s="182">
        <f>SUM(D391:D396)</f>
        <v>83755.81</v>
      </c>
      <c r="F390" s="450">
        <f>+E390/$E$2</f>
        <v>2.5913714156053622E-2</v>
      </c>
      <c r="G390" s="238">
        <f>+E390/K390</f>
        <v>1.0541308680338581</v>
      </c>
      <c r="H390" s="309" t="s">
        <v>238</v>
      </c>
      <c r="I390" s="377"/>
      <c r="J390" s="274"/>
      <c r="K390" s="378">
        <f>SUM(J391:J396)</f>
        <v>79454.850000000006</v>
      </c>
      <c r="L390" s="262"/>
      <c r="M390" s="248"/>
      <c r="N390" s="248"/>
      <c r="O390" s="248"/>
    </row>
    <row r="391" spans="1:15" x14ac:dyDescent="0.25">
      <c r="A391" s="6" t="s">
        <v>643</v>
      </c>
      <c r="B391" s="111" t="s">
        <v>304</v>
      </c>
      <c r="C391" s="27"/>
      <c r="D391" s="10">
        <v>2500</v>
      </c>
      <c r="E391" s="203"/>
      <c r="F391" s="197"/>
      <c r="H391" s="349" t="s">
        <v>304</v>
      </c>
      <c r="I391" s="280"/>
      <c r="J391" s="283">
        <v>2500</v>
      </c>
      <c r="K391" s="308"/>
      <c r="L391" s="262"/>
      <c r="M391" s="248"/>
      <c r="N391" s="248"/>
      <c r="O391" s="248"/>
    </row>
    <row r="392" spans="1:15" x14ac:dyDescent="0.25">
      <c r="A392" s="6" t="s">
        <v>305</v>
      </c>
      <c r="B392" s="108" t="s">
        <v>306</v>
      </c>
      <c r="C392" s="27"/>
      <c r="D392" s="10">
        <v>18000</v>
      </c>
      <c r="E392" s="203"/>
      <c r="F392" s="197"/>
      <c r="H392" s="349" t="s">
        <v>306</v>
      </c>
      <c r="I392" s="280"/>
      <c r="J392" s="283">
        <v>20000</v>
      </c>
      <c r="K392" s="308"/>
      <c r="L392" s="262"/>
      <c r="M392" s="248"/>
      <c r="N392" s="248"/>
      <c r="O392" s="248"/>
    </row>
    <row r="393" spans="1:15" x14ac:dyDescent="0.25">
      <c r="A393" s="1"/>
      <c r="B393" s="216" t="s">
        <v>644</v>
      </c>
      <c r="C393" s="27"/>
      <c r="D393" s="43"/>
      <c r="E393" s="27"/>
      <c r="F393" s="197"/>
      <c r="H393" s="391" t="s">
        <v>644</v>
      </c>
      <c r="I393" s="280"/>
      <c r="J393" s="279"/>
      <c r="K393" s="280"/>
      <c r="L393" s="248"/>
      <c r="M393" s="248"/>
      <c r="N393" s="248"/>
      <c r="O393" s="248"/>
    </row>
    <row r="394" spans="1:15" x14ac:dyDescent="0.25">
      <c r="A394" s="6" t="s">
        <v>307</v>
      </c>
      <c r="B394" s="111" t="s">
        <v>308</v>
      </c>
      <c r="C394" s="111"/>
      <c r="D394" s="10">
        <v>47977.31</v>
      </c>
      <c r="E394" s="9"/>
      <c r="F394" s="197"/>
      <c r="H394" s="349" t="s">
        <v>308</v>
      </c>
      <c r="I394" s="349"/>
      <c r="J394" s="283">
        <v>47784.85</v>
      </c>
      <c r="K394" s="262"/>
      <c r="L394" s="262"/>
      <c r="M394" s="248"/>
      <c r="N394" s="248"/>
      <c r="O394" s="248"/>
    </row>
    <row r="395" spans="1:15" x14ac:dyDescent="0.25">
      <c r="A395" s="6" t="s">
        <v>309</v>
      </c>
      <c r="B395" s="111" t="s">
        <v>310</v>
      </c>
      <c r="C395" s="111"/>
      <c r="D395" s="10">
        <v>5800</v>
      </c>
      <c r="E395" s="9"/>
      <c r="F395" s="197"/>
      <c r="H395" s="349" t="s">
        <v>310</v>
      </c>
      <c r="I395" s="349"/>
      <c r="J395" s="283">
        <v>3170</v>
      </c>
      <c r="K395" s="262"/>
      <c r="L395" s="262"/>
      <c r="M395" s="248"/>
      <c r="N395" s="248"/>
      <c r="O395" s="248"/>
    </row>
    <row r="396" spans="1:15" x14ac:dyDescent="0.25">
      <c r="A396" s="6" t="s">
        <v>311</v>
      </c>
      <c r="B396" s="111" t="s">
        <v>312</v>
      </c>
      <c r="C396" s="111"/>
      <c r="D396" s="10">
        <v>9478.5</v>
      </c>
      <c r="E396" s="9"/>
      <c r="F396" s="197"/>
      <c r="H396" s="349" t="s">
        <v>312</v>
      </c>
      <c r="I396" s="349"/>
      <c r="J396" s="283">
        <v>6000</v>
      </c>
      <c r="K396" s="262"/>
      <c r="L396" s="262"/>
      <c r="M396" s="248"/>
      <c r="N396" s="248"/>
      <c r="O396" s="248"/>
    </row>
    <row r="397" spans="1:15" x14ac:dyDescent="0.25">
      <c r="A397" s="6"/>
      <c r="B397" s="113"/>
      <c r="C397" s="11"/>
      <c r="D397" s="114"/>
      <c r="E397" s="11"/>
      <c r="F397" s="197"/>
      <c r="H397" s="392"/>
      <c r="I397" s="262"/>
      <c r="J397" s="283"/>
      <c r="K397" s="262"/>
      <c r="L397" s="262"/>
      <c r="M397" s="248"/>
      <c r="N397" s="248"/>
      <c r="O397" s="248"/>
    </row>
    <row r="398" spans="1:15" x14ac:dyDescent="0.25">
      <c r="A398" s="6"/>
      <c r="B398" s="44" t="s">
        <v>239</v>
      </c>
      <c r="C398" s="105"/>
      <c r="E398" s="115">
        <f>SUM(D399:D403)</f>
        <v>32500</v>
      </c>
      <c r="F398" s="450">
        <f>+E398/$E$2</f>
        <v>1.005537060738524E-2</v>
      </c>
      <c r="G398" s="238">
        <f>+E398/K398</f>
        <v>1.045016077170418</v>
      </c>
      <c r="H398" s="309" t="s">
        <v>239</v>
      </c>
      <c r="I398" s="379"/>
      <c r="J398" s="274"/>
      <c r="K398" s="380">
        <f>SUM(J399:J402)</f>
        <v>31100</v>
      </c>
      <c r="L398" s="262"/>
      <c r="M398" s="248"/>
      <c r="N398" s="248"/>
      <c r="O398" s="248"/>
    </row>
    <row r="399" spans="1:15" x14ac:dyDescent="0.25">
      <c r="A399" s="6" t="s">
        <v>315</v>
      </c>
      <c r="B399" s="17" t="s">
        <v>316</v>
      </c>
      <c r="C399" s="27"/>
      <c r="D399" s="10">
        <v>2700</v>
      </c>
      <c r="E399" s="9"/>
      <c r="F399" s="197"/>
      <c r="H399" s="268" t="s">
        <v>316</v>
      </c>
      <c r="I399" s="280"/>
      <c r="J399" s="283">
        <v>2700</v>
      </c>
      <c r="K399" s="262"/>
      <c r="L399" s="262"/>
      <c r="M399" s="248"/>
      <c r="N399" s="248"/>
      <c r="O399" s="248"/>
    </row>
    <row r="400" spans="1:15" x14ac:dyDescent="0.25">
      <c r="A400" s="6" t="s">
        <v>317</v>
      </c>
      <c r="B400" s="111" t="s">
        <v>318</v>
      </c>
      <c r="C400" s="27"/>
      <c r="D400" s="10">
        <v>10000</v>
      </c>
      <c r="E400" s="9"/>
      <c r="F400" s="197"/>
      <c r="H400" s="349" t="s">
        <v>318</v>
      </c>
      <c r="I400" s="280"/>
      <c r="J400" s="283">
        <v>10000</v>
      </c>
      <c r="K400" s="262"/>
      <c r="L400" s="262"/>
      <c r="M400" s="248"/>
      <c r="N400" s="248"/>
      <c r="O400" s="248"/>
    </row>
    <row r="401" spans="1:15" x14ac:dyDescent="0.25">
      <c r="A401" s="6" t="s">
        <v>319</v>
      </c>
      <c r="B401" s="111" t="s">
        <v>645</v>
      </c>
      <c r="C401" s="27"/>
      <c r="D401" s="10">
        <f>11400-2000</f>
        <v>9400</v>
      </c>
      <c r="E401" s="9"/>
      <c r="F401" s="197"/>
      <c r="H401" s="349" t="s">
        <v>645</v>
      </c>
      <c r="I401" s="280"/>
      <c r="J401" s="283">
        <v>11400</v>
      </c>
      <c r="K401" s="262"/>
      <c r="L401" s="262"/>
      <c r="M401" s="248"/>
      <c r="N401" s="248"/>
      <c r="O401" s="248"/>
    </row>
    <row r="402" spans="1:15" x14ac:dyDescent="0.25">
      <c r="A402" s="6" t="s">
        <v>320</v>
      </c>
      <c r="B402" s="111" t="s">
        <v>321</v>
      </c>
      <c r="C402" s="27"/>
      <c r="D402" s="10">
        <f>7000+2000</f>
        <v>9000</v>
      </c>
      <c r="E402" s="9"/>
      <c r="F402" s="197"/>
      <c r="H402" s="349" t="s">
        <v>321</v>
      </c>
      <c r="I402" s="280"/>
      <c r="J402" s="283">
        <v>7000</v>
      </c>
      <c r="K402" s="262"/>
      <c r="L402" s="262"/>
      <c r="M402" s="248"/>
      <c r="N402" s="248"/>
      <c r="O402" s="248"/>
    </row>
    <row r="403" spans="1:15" x14ac:dyDescent="0.25">
      <c r="A403" s="6" t="s">
        <v>753</v>
      </c>
      <c r="B403" s="111" t="s">
        <v>752</v>
      </c>
      <c r="C403" s="27"/>
      <c r="D403" s="10">
        <v>1400</v>
      </c>
      <c r="E403" s="9"/>
      <c r="F403" s="197"/>
      <c r="H403" s="349"/>
      <c r="I403" s="280"/>
      <c r="J403" s="283"/>
      <c r="K403" s="262"/>
      <c r="L403" s="262"/>
      <c r="M403" s="248"/>
      <c r="N403" s="248"/>
      <c r="O403" s="248"/>
    </row>
    <row r="404" spans="1:15" x14ac:dyDescent="0.25">
      <c r="A404" s="6"/>
      <c r="B404" s="111"/>
      <c r="C404" s="116"/>
      <c r="D404" s="43"/>
      <c r="E404" s="33"/>
      <c r="F404" s="197"/>
      <c r="H404" s="349"/>
      <c r="I404" s="347"/>
      <c r="J404" s="279"/>
      <c r="K404" s="291"/>
      <c r="L404" s="262"/>
      <c r="M404" s="248"/>
      <c r="N404" s="248"/>
      <c r="O404" s="248"/>
    </row>
    <row r="405" spans="1:15" x14ac:dyDescent="0.25">
      <c r="A405" s="6"/>
      <c r="B405" s="44" t="s">
        <v>240</v>
      </c>
      <c r="C405" s="105"/>
      <c r="E405" s="115">
        <f>SUM(D406:D407)</f>
        <v>8000</v>
      </c>
      <c r="F405" s="450">
        <f>+E405/$E$2</f>
        <v>2.4751681495102131E-3</v>
      </c>
      <c r="G405" s="238">
        <f>+E405/K405</f>
        <v>1</v>
      </c>
      <c r="H405" s="309" t="s">
        <v>240</v>
      </c>
      <c r="I405" s="379"/>
      <c r="J405" s="274"/>
      <c r="K405" s="380">
        <f>SUM(J406:J407)</f>
        <v>8000</v>
      </c>
      <c r="L405" s="262"/>
      <c r="M405" s="248"/>
      <c r="N405" s="248"/>
      <c r="O405" s="248"/>
    </row>
    <row r="406" spans="1:15" x14ac:dyDescent="0.25">
      <c r="A406" s="6" t="s">
        <v>322</v>
      </c>
      <c r="B406" s="111" t="s">
        <v>647</v>
      </c>
      <c r="C406" s="197"/>
      <c r="D406" s="10">
        <v>4000</v>
      </c>
      <c r="E406" s="203"/>
      <c r="F406" s="197"/>
      <c r="H406" s="349" t="s">
        <v>647</v>
      </c>
      <c r="I406" s="308"/>
      <c r="J406" s="283">
        <v>4000</v>
      </c>
      <c r="K406" s="308"/>
      <c r="L406" s="262"/>
      <c r="M406" s="248"/>
      <c r="N406" s="248"/>
      <c r="O406" s="248"/>
    </row>
    <row r="407" spans="1:15" x14ac:dyDescent="0.25">
      <c r="A407" s="6" t="s">
        <v>767</v>
      </c>
      <c r="B407" s="17" t="s">
        <v>766</v>
      </c>
      <c r="C407" s="165"/>
      <c r="D407" s="11">
        <v>4000</v>
      </c>
      <c r="E407" s="203"/>
      <c r="F407" s="197"/>
      <c r="H407" s="268" t="s">
        <v>672</v>
      </c>
      <c r="I407" s="274"/>
      <c r="J407" s="262">
        <v>4000</v>
      </c>
      <c r="K407" s="308"/>
      <c r="L407" s="262"/>
      <c r="M407" s="248"/>
      <c r="N407" s="248"/>
      <c r="O407" s="248"/>
    </row>
    <row r="408" spans="1:15" x14ac:dyDescent="0.25">
      <c r="A408" s="198"/>
      <c r="B408" s="219"/>
      <c r="C408" s="165"/>
      <c r="D408" s="197"/>
      <c r="E408" s="203"/>
      <c r="F408" s="197"/>
      <c r="H408" s="268"/>
      <c r="I408" s="274"/>
      <c r="J408" s="262"/>
      <c r="K408" s="308"/>
      <c r="L408" s="262"/>
      <c r="M408" s="248"/>
      <c r="N408" s="248"/>
      <c r="O408" s="248"/>
    </row>
    <row r="409" spans="1:15" x14ac:dyDescent="0.25">
      <c r="A409" s="6"/>
      <c r="B409" s="44" t="s">
        <v>242</v>
      </c>
      <c r="C409" s="28"/>
      <c r="E409" s="29">
        <f>SUM(D410:D411)</f>
        <v>52000</v>
      </c>
      <c r="F409" s="450">
        <f>+E409/$E$2</f>
        <v>1.6088592971816383E-2</v>
      </c>
      <c r="G409" s="238">
        <f>+E409/K409</f>
        <v>1</v>
      </c>
      <c r="H409" s="309" t="s">
        <v>242</v>
      </c>
      <c r="I409" s="284"/>
      <c r="J409" s="274"/>
      <c r="K409" s="285">
        <f>SUM(J410:J411)</f>
        <v>52000</v>
      </c>
      <c r="L409" s="262"/>
      <c r="M409" s="248"/>
      <c r="N409" s="248"/>
      <c r="O409" s="248"/>
    </row>
    <row r="410" spans="1:15" x14ac:dyDescent="0.25">
      <c r="A410" s="6" t="s">
        <v>323</v>
      </c>
      <c r="B410" s="109" t="s">
        <v>324</v>
      </c>
      <c r="C410" s="199"/>
      <c r="D410" s="10">
        <v>32000</v>
      </c>
      <c r="E410" s="203"/>
      <c r="F410" s="197"/>
      <c r="H410" s="384" t="s">
        <v>324</v>
      </c>
      <c r="I410" s="290"/>
      <c r="J410" s="283">
        <v>32000</v>
      </c>
      <c r="K410" s="308"/>
      <c r="L410" s="262"/>
      <c r="M410" s="248"/>
      <c r="N410" s="248"/>
      <c r="O410" s="248"/>
    </row>
    <row r="411" spans="1:15" x14ac:dyDescent="0.25">
      <c r="A411" s="6" t="s">
        <v>325</v>
      </c>
      <c r="B411" s="110" t="s">
        <v>326</v>
      </c>
      <c r="C411" s="27"/>
      <c r="D411" s="10">
        <v>20000</v>
      </c>
      <c r="E411" s="9"/>
      <c r="F411" s="197"/>
      <c r="H411" s="384" t="s">
        <v>326</v>
      </c>
      <c r="I411" s="280"/>
      <c r="J411" s="283">
        <v>20000</v>
      </c>
      <c r="K411" s="262"/>
      <c r="L411" s="262"/>
      <c r="M411" s="248"/>
      <c r="N411" s="248"/>
      <c r="O411" s="248"/>
    </row>
    <row r="412" spans="1:15" x14ac:dyDescent="0.25">
      <c r="A412" s="6"/>
      <c r="B412" s="38" t="s">
        <v>327</v>
      </c>
      <c r="C412" s="39"/>
      <c r="E412" s="40">
        <f>E409+E405+E398+E390+E334+E330+E328</f>
        <v>556613.12</v>
      </c>
      <c r="F412" s="451">
        <f>+E412/$E$2</f>
        <v>0.17221388327793827</v>
      </c>
      <c r="G412" s="238">
        <f>+E412/K412</f>
        <v>0.95668789600913617</v>
      </c>
      <c r="H412" s="293" t="s">
        <v>327</v>
      </c>
      <c r="I412" s="294"/>
      <c r="J412" s="274"/>
      <c r="K412" s="295">
        <f>K409+K405+K398+K390+K334+K330+K328</f>
        <v>581812.65</v>
      </c>
      <c r="L412" s="296" t="e">
        <f>+K412/$K$2</f>
        <v>#REF!</v>
      </c>
      <c r="M412" s="248"/>
      <c r="N412" s="297">
        <f>-1+(K412/O412)</f>
        <v>-7.2675360600388372E-2</v>
      </c>
      <c r="O412" s="448">
        <f>'[1]GASTOS 2020 Enviar'!$D$411</f>
        <v>627409.89</v>
      </c>
    </row>
    <row r="413" spans="1:15" x14ac:dyDescent="0.25">
      <c r="A413" s="1"/>
      <c r="B413" s="32"/>
      <c r="C413" s="16"/>
      <c r="D413" s="11"/>
      <c r="E413" s="11"/>
      <c r="F413" s="197"/>
      <c r="H413" s="358"/>
      <c r="I413" s="267"/>
      <c r="J413" s="262"/>
      <c r="K413" s="262"/>
      <c r="L413" s="262"/>
      <c r="M413" s="248"/>
      <c r="N413" s="248"/>
      <c r="O413" s="248"/>
    </row>
    <row r="414" spans="1:15" x14ac:dyDescent="0.25">
      <c r="A414" s="484" t="s">
        <v>328</v>
      </c>
      <c r="B414" s="484"/>
      <c r="C414" s="484"/>
      <c r="D414" s="484"/>
      <c r="E414" s="484"/>
      <c r="F414" s="197"/>
      <c r="H414" s="298"/>
      <c r="I414" s="393"/>
      <c r="J414" s="394"/>
      <c r="K414" s="395"/>
      <c r="L414" s="262"/>
      <c r="M414" s="248"/>
      <c r="N414" s="248"/>
      <c r="O414" s="248"/>
    </row>
    <row r="415" spans="1:15" x14ac:dyDescent="0.25">
      <c r="A415" s="236"/>
      <c r="B415" s="236"/>
      <c r="C415" s="236"/>
      <c r="D415" s="236"/>
      <c r="E415" s="236"/>
      <c r="F415" s="197"/>
      <c r="H415" s="256"/>
      <c r="I415" s="267"/>
      <c r="J415" s="262"/>
      <c r="K415" s="262"/>
      <c r="L415" s="262"/>
      <c r="M415" s="248"/>
      <c r="N415" s="248"/>
      <c r="O415" s="248"/>
    </row>
    <row r="416" spans="1:15" x14ac:dyDescent="0.25">
      <c r="A416" s="6"/>
      <c r="B416" s="7" t="s">
        <v>3</v>
      </c>
      <c r="C416" s="16"/>
      <c r="D416" s="11"/>
      <c r="E416" s="11"/>
      <c r="F416" s="197"/>
      <c r="H416" s="260" t="s">
        <v>3</v>
      </c>
      <c r="I416" s="267"/>
      <c r="J416" s="262"/>
      <c r="K416" s="262"/>
      <c r="L416" s="262"/>
      <c r="M416" s="248"/>
      <c r="N416" s="248"/>
      <c r="O416" s="248"/>
    </row>
    <row r="417" spans="1:15" x14ac:dyDescent="0.25">
      <c r="A417" s="6"/>
      <c r="B417" s="8" t="s">
        <v>329</v>
      </c>
      <c r="C417" s="16"/>
      <c r="D417" s="11"/>
      <c r="E417" s="11"/>
      <c r="F417" s="11"/>
      <c r="H417" s="261" t="s">
        <v>329</v>
      </c>
      <c r="I417" s="267"/>
      <c r="J417" s="262"/>
      <c r="K417" s="262"/>
      <c r="L417" s="262"/>
      <c r="M417" s="248"/>
      <c r="N417" s="248"/>
      <c r="O417" s="248"/>
    </row>
    <row r="418" spans="1:15" x14ac:dyDescent="0.25">
      <c r="A418" s="6"/>
      <c r="B418" s="8" t="s">
        <v>330</v>
      </c>
      <c r="C418" s="60"/>
      <c r="D418" s="60">
        <f>E427</f>
        <v>12000</v>
      </c>
      <c r="E418" s="60"/>
      <c r="F418" s="60"/>
      <c r="H418" s="261" t="s">
        <v>330</v>
      </c>
      <c r="I418" s="328"/>
      <c r="J418" s="328">
        <f>K427</f>
        <v>14000</v>
      </c>
      <c r="K418" s="328"/>
      <c r="L418" s="262"/>
      <c r="M418" s="248"/>
      <c r="N418" s="248"/>
      <c r="O418" s="248"/>
    </row>
    <row r="419" spans="1:15" x14ac:dyDescent="0.25">
      <c r="A419" s="6"/>
      <c r="B419" s="8" t="s">
        <v>331</v>
      </c>
      <c r="C419" s="60"/>
      <c r="D419" s="60">
        <f>E430</f>
        <v>526593.02</v>
      </c>
      <c r="E419" s="60"/>
      <c r="F419" s="60"/>
      <c r="H419" s="261" t="s">
        <v>331</v>
      </c>
      <c r="I419" s="328"/>
      <c r="J419" s="328">
        <f>K430</f>
        <v>307229.45</v>
      </c>
      <c r="K419" s="328"/>
      <c r="L419" s="262"/>
      <c r="M419" s="248"/>
      <c r="N419" s="248"/>
      <c r="O419" s="248"/>
    </row>
    <row r="420" spans="1:15" x14ac:dyDescent="0.25">
      <c r="A420" s="6"/>
      <c r="B420" s="13"/>
      <c r="C420" s="16"/>
      <c r="D420" s="11"/>
      <c r="E420" s="11"/>
      <c r="F420" s="11"/>
      <c r="H420" s="264"/>
      <c r="I420" s="267"/>
      <c r="J420" s="262"/>
      <c r="K420" s="262"/>
      <c r="L420" s="262"/>
      <c r="M420" s="248"/>
      <c r="N420" s="248"/>
      <c r="O420" s="248"/>
    </row>
    <row r="421" spans="1:15" x14ac:dyDescent="0.25">
      <c r="A421" s="6"/>
      <c r="B421" s="7" t="s">
        <v>10</v>
      </c>
      <c r="C421" s="16"/>
      <c r="D421" s="11"/>
      <c r="E421" s="11"/>
      <c r="F421" s="11"/>
      <c r="H421" s="260" t="s">
        <v>10</v>
      </c>
      <c r="I421" s="267"/>
      <c r="J421" s="262"/>
      <c r="K421" s="262"/>
      <c r="L421" s="262"/>
      <c r="M421" s="248"/>
      <c r="N421" s="248"/>
      <c r="O421" s="248"/>
    </row>
    <row r="422" spans="1:15" x14ac:dyDescent="0.25">
      <c r="A422" s="6"/>
      <c r="B422" s="17" t="s">
        <v>332</v>
      </c>
      <c r="C422" s="16"/>
      <c r="D422" s="11"/>
      <c r="E422" s="11"/>
      <c r="F422" s="11"/>
      <c r="H422" s="268" t="s">
        <v>332</v>
      </c>
      <c r="I422" s="267"/>
      <c r="J422" s="262"/>
      <c r="K422" s="262"/>
      <c r="L422" s="262"/>
      <c r="M422" s="248"/>
      <c r="N422" s="248"/>
      <c r="O422" s="248"/>
    </row>
    <row r="423" spans="1:15" ht="23.4" x14ac:dyDescent="0.25">
      <c r="A423" s="6"/>
      <c r="B423" s="17" t="s">
        <v>333</v>
      </c>
      <c r="C423" s="24"/>
      <c r="D423" s="27"/>
      <c r="E423" s="27"/>
      <c r="F423" s="27"/>
      <c r="H423" s="268" t="s">
        <v>333</v>
      </c>
      <c r="I423" s="278"/>
      <c r="J423" s="280"/>
      <c r="K423" s="280"/>
      <c r="L423" s="262"/>
      <c r="M423" s="248"/>
      <c r="N423" s="248"/>
      <c r="O423" s="248"/>
    </row>
    <row r="424" spans="1:15" x14ac:dyDescent="0.25">
      <c r="A424" s="6"/>
      <c r="B424" s="17" t="s">
        <v>334</v>
      </c>
      <c r="C424" s="117"/>
      <c r="D424" s="106"/>
      <c r="E424" s="106"/>
      <c r="F424" s="106"/>
      <c r="H424" s="268" t="s">
        <v>334</v>
      </c>
      <c r="I424" s="396"/>
      <c r="J424" s="383"/>
      <c r="K424" s="383"/>
      <c r="L424" s="262"/>
      <c r="M424" s="248"/>
      <c r="N424" s="248"/>
      <c r="O424" s="248"/>
    </row>
    <row r="425" spans="1:15" x14ac:dyDescent="0.25">
      <c r="A425" s="6"/>
      <c r="B425" s="17"/>
      <c r="C425" s="4"/>
      <c r="D425" s="192"/>
      <c r="E425" s="192"/>
      <c r="F425" s="192"/>
      <c r="H425" s="268"/>
      <c r="I425" s="250"/>
      <c r="J425" s="300"/>
      <c r="K425" s="300"/>
      <c r="L425" s="262"/>
      <c r="M425" s="248"/>
      <c r="N425" s="248"/>
      <c r="O425" s="248"/>
    </row>
    <row r="426" spans="1:15" x14ac:dyDescent="0.25">
      <c r="A426" s="6"/>
      <c r="B426" s="7" t="s">
        <v>16</v>
      </c>
      <c r="C426" s="232"/>
      <c r="D426" s="221"/>
      <c r="E426" s="193"/>
      <c r="F426" s="193"/>
      <c r="H426" s="260" t="s">
        <v>16</v>
      </c>
      <c r="I426" s="257"/>
      <c r="J426" s="258"/>
      <c r="K426" s="259"/>
      <c r="L426" s="262"/>
      <c r="M426" s="248"/>
      <c r="N426" s="248"/>
      <c r="O426" s="248"/>
    </row>
    <row r="427" spans="1:15" x14ac:dyDescent="0.25">
      <c r="A427" s="6"/>
      <c r="B427" s="44" t="s">
        <v>330</v>
      </c>
      <c r="C427" s="118"/>
      <c r="E427" s="183">
        <f>SUM(D428:D429)</f>
        <v>12000</v>
      </c>
      <c r="F427" s="450">
        <f>+E427/$E$2</f>
        <v>3.7127522242653196E-3</v>
      </c>
      <c r="G427" s="238">
        <f>+E427/K427</f>
        <v>0.8571428571428571</v>
      </c>
      <c r="H427" s="309" t="s">
        <v>330</v>
      </c>
      <c r="I427" s="397"/>
      <c r="J427" s="274"/>
      <c r="K427" s="398">
        <f>SUM(J428:J429)</f>
        <v>14000</v>
      </c>
      <c r="L427" s="262"/>
      <c r="M427" s="248"/>
      <c r="N427" s="248"/>
      <c r="O427" s="248"/>
    </row>
    <row r="428" spans="1:15" x14ac:dyDescent="0.25">
      <c r="A428" s="6" t="s">
        <v>335</v>
      </c>
      <c r="B428" s="17" t="s">
        <v>336</v>
      </c>
      <c r="C428" s="27"/>
      <c r="D428" s="10">
        <v>2000</v>
      </c>
      <c r="E428" s="9"/>
      <c r="F428" s="193"/>
      <c r="H428" s="268" t="s">
        <v>336</v>
      </c>
      <c r="I428" s="280"/>
      <c r="J428" s="283">
        <v>2000</v>
      </c>
      <c r="K428" s="262"/>
      <c r="L428" s="262"/>
      <c r="M428" s="248"/>
      <c r="N428" s="248"/>
      <c r="O428" s="248"/>
    </row>
    <row r="429" spans="1:15" x14ac:dyDescent="0.25">
      <c r="A429" s="6" t="s">
        <v>337</v>
      </c>
      <c r="B429" s="211" t="s">
        <v>338</v>
      </c>
      <c r="C429" s="199"/>
      <c r="D429" s="10">
        <v>10000</v>
      </c>
      <c r="E429" s="203"/>
      <c r="F429" s="193"/>
      <c r="H429" s="334" t="s">
        <v>338</v>
      </c>
      <c r="I429" s="290"/>
      <c r="J429" s="283">
        <v>12000</v>
      </c>
      <c r="K429" s="308"/>
      <c r="L429" s="262"/>
      <c r="M429" s="248"/>
      <c r="N429" s="248"/>
      <c r="O429" s="248"/>
    </row>
    <row r="430" spans="1:15" x14ac:dyDescent="0.25">
      <c r="A430" s="1"/>
      <c r="B430" s="44" t="s">
        <v>331</v>
      </c>
      <c r="C430" s="119"/>
      <c r="E430" s="182">
        <f>SUM(D431:D455)</f>
        <v>526593.02</v>
      </c>
      <c r="F430" s="450">
        <f>+E430/$E$2</f>
        <v>0.16292578385729933</v>
      </c>
      <c r="G430" s="238">
        <f>+E430/K430</f>
        <v>1.7140056723077817</v>
      </c>
      <c r="H430" s="309" t="s">
        <v>331</v>
      </c>
      <c r="I430" s="399"/>
      <c r="J430" s="274"/>
      <c r="K430" s="378">
        <f>SUM(J431:J455)</f>
        <v>307229.45</v>
      </c>
      <c r="L430" s="262"/>
      <c r="M430" s="248"/>
      <c r="N430" s="248"/>
      <c r="O430" s="248"/>
    </row>
    <row r="431" spans="1:15" x14ac:dyDescent="0.25">
      <c r="A431" s="6" t="s">
        <v>339</v>
      </c>
      <c r="B431" s="17" t="s">
        <v>340</v>
      </c>
      <c r="C431" s="27"/>
      <c r="D431" s="10">
        <v>20000</v>
      </c>
      <c r="E431" s="9"/>
      <c r="F431" s="193"/>
      <c r="H431" s="268" t="s">
        <v>340</v>
      </c>
      <c r="I431" s="280"/>
      <c r="J431" s="283">
        <v>20000</v>
      </c>
      <c r="K431" s="262"/>
      <c r="L431" s="262"/>
      <c r="M431" s="248"/>
      <c r="N431" s="248"/>
      <c r="O431" s="248"/>
    </row>
    <row r="432" spans="1:15" x14ac:dyDescent="0.25">
      <c r="A432" s="6" t="s">
        <v>341</v>
      </c>
      <c r="B432" s="17" t="s">
        <v>342</v>
      </c>
      <c r="C432" s="27"/>
      <c r="D432" s="10">
        <f>SUM(C433:C436)</f>
        <v>13940.75</v>
      </c>
      <c r="E432" s="9"/>
      <c r="F432" s="193"/>
      <c r="H432" s="268" t="s">
        <v>342</v>
      </c>
      <c r="I432" s="280"/>
      <c r="J432" s="283">
        <f>SUM(I433:I436)</f>
        <v>13940.75</v>
      </c>
      <c r="K432" s="262"/>
      <c r="L432" s="262"/>
      <c r="M432" s="248"/>
      <c r="N432" s="248"/>
      <c r="O432" s="248"/>
    </row>
    <row r="433" spans="1:15" x14ac:dyDescent="0.25">
      <c r="A433" s="6"/>
      <c r="B433" s="147" t="s">
        <v>137</v>
      </c>
      <c r="C433" s="11">
        <v>11202.15</v>
      </c>
      <c r="D433" s="10"/>
      <c r="E433" s="9"/>
      <c r="F433" s="193"/>
      <c r="H433" s="354" t="s">
        <v>137</v>
      </c>
      <c r="I433" s="262">
        <v>11202.15</v>
      </c>
      <c r="J433" s="283"/>
      <c r="K433" s="262"/>
      <c r="L433" s="262"/>
      <c r="M433" s="248"/>
      <c r="N433" s="248"/>
      <c r="O433" s="248"/>
    </row>
    <row r="434" spans="1:15" x14ac:dyDescent="0.25">
      <c r="A434" s="6"/>
      <c r="B434" s="147" t="s">
        <v>298</v>
      </c>
      <c r="C434" s="11">
        <v>1938.6</v>
      </c>
      <c r="D434" s="10"/>
      <c r="E434" s="9"/>
      <c r="F434" s="193"/>
      <c r="H434" s="354" t="s">
        <v>298</v>
      </c>
      <c r="I434" s="262">
        <v>1938.6</v>
      </c>
      <c r="J434" s="283"/>
      <c r="K434" s="262"/>
      <c r="L434" s="262"/>
      <c r="M434" s="248"/>
      <c r="N434" s="248"/>
      <c r="O434" s="248"/>
    </row>
    <row r="435" spans="1:15" x14ac:dyDescent="0.25">
      <c r="A435" s="6"/>
      <c r="B435" s="147" t="s">
        <v>646</v>
      </c>
      <c r="C435" s="11">
        <v>400</v>
      </c>
      <c r="D435" s="10"/>
      <c r="E435" s="9"/>
      <c r="F435" s="193"/>
      <c r="H435" s="354" t="s">
        <v>646</v>
      </c>
      <c r="I435" s="262">
        <v>400</v>
      </c>
      <c r="J435" s="283"/>
      <c r="K435" s="262"/>
      <c r="L435" s="262"/>
      <c r="M435" s="248"/>
      <c r="N435" s="248"/>
      <c r="O435" s="248"/>
    </row>
    <row r="436" spans="1:15" x14ac:dyDescent="0.25">
      <c r="A436" s="6"/>
      <c r="B436" s="147" t="s">
        <v>140</v>
      </c>
      <c r="C436" s="11">
        <v>400</v>
      </c>
      <c r="D436" s="10"/>
      <c r="E436" s="9"/>
      <c r="F436" s="193"/>
      <c r="H436" s="354" t="s">
        <v>140</v>
      </c>
      <c r="I436" s="262">
        <v>400</v>
      </c>
      <c r="J436" s="283"/>
      <c r="K436" s="262"/>
      <c r="L436" s="262"/>
      <c r="M436" s="248"/>
      <c r="N436" s="248"/>
      <c r="O436" s="248"/>
    </row>
    <row r="437" spans="1:15" x14ac:dyDescent="0.25">
      <c r="A437" s="6" t="s">
        <v>343</v>
      </c>
      <c r="B437" s="17" t="s">
        <v>344</v>
      </c>
      <c r="C437" s="27"/>
      <c r="D437" s="10">
        <v>1000</v>
      </c>
      <c r="E437" s="203"/>
      <c r="F437" s="193"/>
      <c r="H437" s="268" t="s">
        <v>344</v>
      </c>
      <c r="I437" s="280"/>
      <c r="J437" s="283">
        <v>3000</v>
      </c>
      <c r="K437" s="308"/>
      <c r="L437" s="262"/>
      <c r="M437" s="248"/>
      <c r="N437" s="248"/>
      <c r="O437" s="248"/>
    </row>
    <row r="438" spans="1:15" x14ac:dyDescent="0.25">
      <c r="A438" s="6" t="s">
        <v>345</v>
      </c>
      <c r="B438" s="17" t="s">
        <v>346</v>
      </c>
      <c r="C438" s="27"/>
      <c r="D438" s="10">
        <v>1000</v>
      </c>
      <c r="E438" s="9"/>
      <c r="F438" s="193"/>
      <c r="H438" s="268" t="s">
        <v>346</v>
      </c>
      <c r="I438" s="280"/>
      <c r="J438" s="283">
        <v>1000</v>
      </c>
      <c r="K438" s="262"/>
      <c r="L438" s="262"/>
      <c r="M438" s="248"/>
      <c r="N438" s="248"/>
      <c r="O438" s="248"/>
    </row>
    <row r="439" spans="1:15" x14ac:dyDescent="0.25">
      <c r="A439" s="6" t="s">
        <v>347</v>
      </c>
      <c r="B439" s="120" t="s">
        <v>348</v>
      </c>
      <c r="C439" s="27"/>
      <c r="D439" s="10">
        <v>1000</v>
      </c>
      <c r="E439" s="9"/>
      <c r="F439" s="193"/>
      <c r="H439" s="400" t="s">
        <v>348</v>
      </c>
      <c r="I439" s="280"/>
      <c r="J439" s="283">
        <v>1000</v>
      </c>
      <c r="K439" s="262"/>
      <c r="L439" s="262"/>
      <c r="M439" s="248"/>
      <c r="N439" s="248"/>
      <c r="O439" s="248"/>
    </row>
    <row r="440" spans="1:15" x14ac:dyDescent="0.25">
      <c r="A440" s="6" t="s">
        <v>349</v>
      </c>
      <c r="B440" s="121" t="s">
        <v>350</v>
      </c>
      <c r="C440" s="27"/>
      <c r="D440" s="10">
        <v>1000</v>
      </c>
      <c r="E440" s="203"/>
      <c r="F440" s="193"/>
      <c r="H440" s="401" t="s">
        <v>350</v>
      </c>
      <c r="I440" s="280"/>
      <c r="J440" s="283">
        <v>1000</v>
      </c>
      <c r="K440" s="308"/>
      <c r="L440" s="262"/>
      <c r="M440" s="248"/>
      <c r="N440" s="248"/>
      <c r="O440" s="248"/>
    </row>
    <row r="441" spans="1:15" ht="23.4" x14ac:dyDescent="0.25">
      <c r="A441" s="6" t="s">
        <v>351</v>
      </c>
      <c r="B441" s="473" t="s">
        <v>763</v>
      </c>
      <c r="C441" s="27"/>
      <c r="D441" s="10">
        <f>600000+44000-172347.73</f>
        <v>471652.27</v>
      </c>
      <c r="E441" s="203"/>
      <c r="F441" s="193"/>
      <c r="H441" s="402" t="s">
        <v>720</v>
      </c>
      <c r="I441" s="290"/>
      <c r="J441" s="283">
        <f>339478.7-160000+18000</f>
        <v>197478.7</v>
      </c>
      <c r="K441" s="308"/>
      <c r="L441" s="262"/>
      <c r="M441" s="248"/>
      <c r="N441" s="248"/>
      <c r="O441" s="248"/>
    </row>
    <row r="442" spans="1:15" ht="23.4" x14ac:dyDescent="0.25">
      <c r="A442" s="6" t="s">
        <v>352</v>
      </c>
      <c r="B442" s="17" t="s">
        <v>648</v>
      </c>
      <c r="C442" s="27"/>
      <c r="D442" s="10">
        <v>5000</v>
      </c>
      <c r="E442" s="9"/>
      <c r="F442" s="193"/>
      <c r="H442" s="268" t="s">
        <v>648</v>
      </c>
      <c r="I442" s="280"/>
      <c r="J442" s="283">
        <v>8000</v>
      </c>
      <c r="K442" s="262"/>
      <c r="L442" s="262"/>
      <c r="M442" s="248"/>
      <c r="N442" s="248"/>
      <c r="O442" s="248"/>
    </row>
    <row r="443" spans="1:15" x14ac:dyDescent="0.25">
      <c r="A443" s="6" t="s">
        <v>649</v>
      </c>
      <c r="B443" s="17" t="s">
        <v>650</v>
      </c>
      <c r="C443" s="27"/>
      <c r="D443" s="10">
        <v>12000</v>
      </c>
      <c r="E443" s="203"/>
      <c r="F443" s="193"/>
      <c r="H443" s="268" t="s">
        <v>650</v>
      </c>
      <c r="I443" s="280"/>
      <c r="J443" s="283">
        <v>12000</v>
      </c>
      <c r="K443" s="308"/>
      <c r="L443" s="262"/>
      <c r="M443" s="248"/>
      <c r="N443" s="248"/>
      <c r="O443" s="248"/>
    </row>
    <row r="444" spans="1:15" x14ac:dyDescent="0.25">
      <c r="A444" s="6"/>
      <c r="B444" s="122" t="s">
        <v>353</v>
      </c>
      <c r="C444" s="11"/>
      <c r="D444" s="114"/>
      <c r="E444" s="11"/>
      <c r="F444" s="193"/>
      <c r="H444" s="403" t="s">
        <v>353</v>
      </c>
      <c r="I444" s="262"/>
      <c r="J444" s="283"/>
      <c r="K444" s="262"/>
      <c r="L444" s="262"/>
      <c r="M444" s="248"/>
      <c r="N444" s="248"/>
      <c r="O444" s="248"/>
    </row>
    <row r="445" spans="1:15" x14ac:dyDescent="0.25">
      <c r="A445" s="6" t="s">
        <v>675</v>
      </c>
      <c r="B445" s="17" t="s">
        <v>676</v>
      </c>
      <c r="C445" s="165"/>
      <c r="D445" s="10">
        <v>0</v>
      </c>
      <c r="E445" s="9"/>
      <c r="F445" s="193"/>
      <c r="H445" s="268" t="s">
        <v>676</v>
      </c>
      <c r="I445" s="248"/>
      <c r="J445" s="283">
        <v>26500</v>
      </c>
      <c r="K445" s="262"/>
      <c r="L445" s="262"/>
      <c r="M445" s="248"/>
      <c r="N445" s="248"/>
      <c r="O445" s="248"/>
    </row>
    <row r="446" spans="1:15" x14ac:dyDescent="0.25">
      <c r="A446" s="6" t="s">
        <v>677</v>
      </c>
      <c r="B446" s="17" t="s">
        <v>678</v>
      </c>
      <c r="C446" s="165"/>
      <c r="D446" s="10">
        <v>0</v>
      </c>
      <c r="E446" s="9"/>
      <c r="F446" s="193"/>
      <c r="H446" s="268" t="s">
        <v>678</v>
      </c>
      <c r="I446" s="248"/>
      <c r="J446" s="283">
        <v>8500</v>
      </c>
      <c r="K446" s="262"/>
      <c r="L446" s="262"/>
      <c r="M446" s="248"/>
      <c r="N446" s="248"/>
      <c r="O446" s="248"/>
    </row>
    <row r="447" spans="1:15" x14ac:dyDescent="0.25">
      <c r="A447" s="6" t="s">
        <v>679</v>
      </c>
      <c r="B447" s="17" t="s">
        <v>680</v>
      </c>
      <c r="C447" s="165"/>
      <c r="D447" s="10">
        <v>0</v>
      </c>
      <c r="E447" s="9"/>
      <c r="F447" s="193"/>
      <c r="H447" s="268" t="s">
        <v>680</v>
      </c>
      <c r="I447" s="248"/>
      <c r="J447" s="283">
        <v>810</v>
      </c>
      <c r="K447" s="262"/>
      <c r="L447" s="262"/>
      <c r="M447" s="248"/>
      <c r="N447" s="248"/>
      <c r="O447" s="248"/>
    </row>
    <row r="448" spans="1:15" x14ac:dyDescent="0.25">
      <c r="A448" s="6" t="s">
        <v>354</v>
      </c>
      <c r="B448" s="120" t="s">
        <v>681</v>
      </c>
      <c r="C448" s="11"/>
      <c r="D448" s="114">
        <v>0</v>
      </c>
      <c r="E448" s="197"/>
      <c r="F448" s="193"/>
      <c r="H448" s="400" t="s">
        <v>681</v>
      </c>
      <c r="I448" s="262"/>
      <c r="J448" s="283">
        <v>8000</v>
      </c>
      <c r="K448" s="308"/>
      <c r="L448" s="262"/>
      <c r="M448" s="248"/>
      <c r="N448" s="248"/>
      <c r="O448" s="248"/>
    </row>
    <row r="449" spans="1:15" x14ac:dyDescent="0.25">
      <c r="A449" s="6"/>
      <c r="B449" s="123" t="s">
        <v>682</v>
      </c>
      <c r="C449" s="11"/>
      <c r="D449" s="114"/>
      <c r="E449" s="11"/>
      <c r="F449" s="193"/>
      <c r="H449" s="404" t="s">
        <v>682</v>
      </c>
      <c r="I449" s="262"/>
      <c r="J449" s="283"/>
      <c r="K449" s="262"/>
      <c r="L449" s="262"/>
      <c r="M449" s="248"/>
      <c r="N449" s="248"/>
      <c r="O449" s="248"/>
    </row>
    <row r="450" spans="1:15" x14ac:dyDescent="0.25">
      <c r="A450" s="6"/>
      <c r="B450" s="123" t="s">
        <v>683</v>
      </c>
      <c r="C450" s="11"/>
      <c r="D450" s="114"/>
      <c r="E450" s="11"/>
      <c r="F450" s="193"/>
      <c r="H450" s="404" t="s">
        <v>683</v>
      </c>
      <c r="I450" s="262"/>
      <c r="J450" s="283"/>
      <c r="K450" s="262"/>
      <c r="L450" s="262"/>
      <c r="M450" s="248"/>
      <c r="N450" s="248"/>
      <c r="O450" s="248"/>
    </row>
    <row r="451" spans="1:15" x14ac:dyDescent="0.25">
      <c r="A451" s="6"/>
      <c r="B451" s="123" t="s">
        <v>684</v>
      </c>
      <c r="C451" s="11"/>
      <c r="D451" s="114"/>
      <c r="E451" s="11"/>
      <c r="F451" s="193"/>
      <c r="H451" s="404" t="s">
        <v>684</v>
      </c>
      <c r="I451" s="262"/>
      <c r="J451" s="283"/>
      <c r="K451" s="262"/>
      <c r="L451" s="262"/>
      <c r="M451" s="248"/>
      <c r="N451" s="248"/>
      <c r="O451" s="248"/>
    </row>
    <row r="452" spans="1:15" x14ac:dyDescent="0.25">
      <c r="A452" s="6"/>
      <c r="B452" s="123" t="s">
        <v>685</v>
      </c>
      <c r="C452" s="11"/>
      <c r="D452" s="114"/>
      <c r="E452" s="11"/>
      <c r="F452" s="11"/>
      <c r="H452" s="404" t="s">
        <v>685</v>
      </c>
      <c r="I452" s="262"/>
      <c r="J452" s="283"/>
      <c r="K452" s="262"/>
      <c r="L452" s="262"/>
      <c r="M452" s="248"/>
      <c r="N452" s="248"/>
      <c r="O452" s="248"/>
    </row>
    <row r="453" spans="1:15" x14ac:dyDescent="0.25">
      <c r="A453" s="6" t="s">
        <v>355</v>
      </c>
      <c r="B453" s="123" t="s">
        <v>356</v>
      </c>
      <c r="C453" s="27"/>
      <c r="D453" s="10">
        <v>0</v>
      </c>
      <c r="E453" s="203"/>
      <c r="F453" s="203"/>
      <c r="H453" s="404" t="s">
        <v>356</v>
      </c>
      <c r="I453" s="280"/>
      <c r="J453" s="283">
        <v>5000</v>
      </c>
      <c r="K453" s="308"/>
      <c r="L453" s="262"/>
      <c r="M453" s="248"/>
      <c r="N453" s="248"/>
      <c r="O453" s="248"/>
    </row>
    <row r="454" spans="1:15" x14ac:dyDescent="0.25">
      <c r="A454" s="6" t="s">
        <v>357</v>
      </c>
      <c r="B454" s="123" t="s">
        <v>358</v>
      </c>
      <c r="C454" s="27"/>
      <c r="D454" s="10">
        <v>0</v>
      </c>
      <c r="E454" s="203"/>
      <c r="F454" s="203"/>
      <c r="H454" s="404" t="s">
        <v>358</v>
      </c>
      <c r="I454" s="280"/>
      <c r="J454" s="283">
        <v>1000</v>
      </c>
      <c r="K454" s="308"/>
      <c r="L454" s="262"/>
      <c r="M454" s="248"/>
      <c r="N454" s="248"/>
      <c r="O454" s="248"/>
    </row>
    <row r="455" spans="1:15" x14ac:dyDescent="0.25">
      <c r="A455" s="6"/>
      <c r="B455" s="123"/>
      <c r="C455" s="11"/>
      <c r="D455" s="114"/>
      <c r="E455" s="11"/>
      <c r="F455" s="11"/>
      <c r="H455" s="404"/>
      <c r="I455" s="262"/>
      <c r="J455" s="283"/>
      <c r="K455" s="262"/>
      <c r="L455" s="262"/>
      <c r="M455" s="248"/>
      <c r="N455" s="248"/>
      <c r="O455" s="248"/>
    </row>
    <row r="456" spans="1:15" s="3" customFormat="1" x14ac:dyDescent="0.25">
      <c r="A456" s="1"/>
      <c r="B456" s="124" t="s">
        <v>359</v>
      </c>
      <c r="C456" s="39"/>
      <c r="D456" s="215"/>
      <c r="E456" s="40">
        <f>E430+E427</f>
        <v>538593.02</v>
      </c>
      <c r="F456" s="451">
        <f>+E456/$E$2</f>
        <v>0.16663853608156465</v>
      </c>
      <c r="G456" s="238">
        <f>+E456/K456</f>
        <v>1.6766614019978554</v>
      </c>
      <c r="H456" s="405" t="s">
        <v>359</v>
      </c>
      <c r="I456" s="294"/>
      <c r="J456" s="274"/>
      <c r="K456" s="295">
        <f>K430+K427</f>
        <v>321229.45</v>
      </c>
      <c r="L456" s="296" t="e">
        <f>+K456/$K$2</f>
        <v>#REF!</v>
      </c>
      <c r="M456" s="248"/>
      <c r="N456" s="297">
        <f>-1+(K456/O456)</f>
        <v>0.60720792687133862</v>
      </c>
      <c r="O456" s="448">
        <f>'[1]GASTOS 2020 Enviar'!$D$456</f>
        <v>199868.01</v>
      </c>
    </row>
    <row r="457" spans="1:15" s="3" customFormat="1" x14ac:dyDescent="0.25">
      <c r="A457" s="6"/>
      <c r="B457" s="125"/>
      <c r="C457"/>
      <c r="D457" s="166"/>
      <c r="E457" s="151"/>
      <c r="F457" s="11"/>
      <c r="H457" s="406"/>
      <c r="I457" s="248"/>
      <c r="J457" s="345"/>
      <c r="K457" s="302"/>
      <c r="L457" s="262"/>
      <c r="M457" s="248"/>
      <c r="N457" s="248"/>
      <c r="O457" s="248"/>
    </row>
    <row r="458" spans="1:15" s="3" customFormat="1" ht="17.399999999999999" x14ac:dyDescent="0.3">
      <c r="A458" s="85"/>
      <c r="B458" s="55" t="s">
        <v>360</v>
      </c>
      <c r="C458" s="86"/>
      <c r="D458" s="215"/>
      <c r="E458" s="87">
        <f>E456+E412+E307+E258</f>
        <v>1287526.3300000003</v>
      </c>
      <c r="F458" s="237">
        <f>+E458/$E$2</f>
        <v>0.39835552045897205</v>
      </c>
      <c r="G458" s="238">
        <f>+E458/K458</f>
        <v>1.2388635826441987</v>
      </c>
      <c r="H458" s="318" t="s">
        <v>360</v>
      </c>
      <c r="I458" s="359"/>
      <c r="J458" s="274"/>
      <c r="K458" s="360">
        <f>K456+K412+K307+K258</f>
        <v>1039280.15</v>
      </c>
      <c r="L458" s="296" t="e">
        <f>+K458/$K$2</f>
        <v>#REF!</v>
      </c>
      <c r="M458" s="248"/>
      <c r="N458" s="297">
        <f>-1+(K458/O458)</f>
        <v>9.1810987005163103E-2</v>
      </c>
      <c r="O458" s="448">
        <f>'[1]GASTOS 2020 Enviar'!$D$458</f>
        <v>951886.51</v>
      </c>
    </row>
    <row r="459" spans="1:15" s="3" customFormat="1" x14ac:dyDescent="0.25">
      <c r="A459" s="6"/>
      <c r="B459" s="90"/>
      <c r="C459" s="16"/>
      <c r="D459" s="16"/>
      <c r="E459" s="16"/>
      <c r="F459" s="11"/>
      <c r="H459" s="365"/>
      <c r="I459" s="267"/>
      <c r="J459" s="267"/>
      <c r="K459" s="267"/>
      <c r="L459" s="262"/>
      <c r="M459" s="248"/>
      <c r="N459" s="248"/>
      <c r="O459" s="248"/>
    </row>
    <row r="460" spans="1:15" s="3" customFormat="1" ht="17.399999999999999" x14ac:dyDescent="0.3">
      <c r="A460" s="485" t="s">
        <v>361</v>
      </c>
      <c r="B460" s="485"/>
      <c r="C460" s="485"/>
      <c r="D460" s="485"/>
      <c r="E460" s="485"/>
      <c r="F460" s="11"/>
      <c r="H460" s="253"/>
      <c r="I460" s="253"/>
      <c r="J460" s="253"/>
      <c r="K460" s="407"/>
      <c r="L460" s="262"/>
      <c r="M460" s="248"/>
      <c r="N460" s="248"/>
      <c r="O460" s="248"/>
    </row>
    <row r="461" spans="1:15" s="63" customFormat="1" x14ac:dyDescent="0.25">
      <c r="A461" s="484" t="s">
        <v>362</v>
      </c>
      <c r="B461" s="484"/>
      <c r="C461" s="484"/>
      <c r="D461" s="484"/>
      <c r="E461" s="484"/>
      <c r="F461" s="11"/>
      <c r="H461" s="298"/>
      <c r="I461" s="325"/>
      <c r="J461" s="326"/>
      <c r="K461" s="326"/>
      <c r="L461" s="262"/>
      <c r="M461" s="324"/>
      <c r="N461" s="324"/>
      <c r="O461" s="324"/>
    </row>
    <row r="462" spans="1:15" s="63" customFormat="1" x14ac:dyDescent="0.25">
      <c r="A462" s="236"/>
      <c r="B462" s="236"/>
      <c r="C462" s="236"/>
      <c r="D462" s="236"/>
      <c r="E462" s="236"/>
      <c r="F462" s="11"/>
      <c r="H462" s="256"/>
      <c r="I462" s="280"/>
      <c r="J462" s="280"/>
      <c r="K462" s="280"/>
      <c r="L462" s="262"/>
      <c r="M462" s="324"/>
      <c r="N462" s="324"/>
      <c r="O462" s="324"/>
    </row>
    <row r="463" spans="1:15" s="63" customFormat="1" x14ac:dyDescent="0.25">
      <c r="A463" s="6"/>
      <c r="B463" s="7" t="s">
        <v>3</v>
      </c>
      <c r="C463" s="16"/>
      <c r="D463" s="11"/>
      <c r="E463" s="11"/>
      <c r="F463" s="11"/>
      <c r="H463" s="260" t="s">
        <v>3</v>
      </c>
      <c r="I463" s="267"/>
      <c r="J463" s="262"/>
      <c r="K463" s="262"/>
      <c r="L463" s="262"/>
      <c r="M463" s="324"/>
      <c r="N463" s="324"/>
      <c r="O463" s="324"/>
    </row>
    <row r="464" spans="1:15" s="63" customFormat="1" x14ac:dyDescent="0.25">
      <c r="A464" s="6"/>
      <c r="B464" s="8" t="s">
        <v>363</v>
      </c>
      <c r="C464" s="16"/>
      <c r="D464" s="11"/>
      <c r="E464" s="11"/>
      <c r="F464" s="11"/>
      <c r="H464" s="261" t="s">
        <v>363</v>
      </c>
      <c r="I464" s="267"/>
      <c r="J464" s="262"/>
      <c r="K464" s="262"/>
      <c r="L464" s="262"/>
      <c r="M464" s="324"/>
      <c r="N464" s="324"/>
      <c r="O464" s="324"/>
    </row>
    <row r="465" spans="1:15" s="3" customFormat="1" x14ac:dyDescent="0.25">
      <c r="A465" s="6"/>
      <c r="B465" s="8" t="s">
        <v>364</v>
      </c>
      <c r="C465" s="60"/>
      <c r="D465" s="60">
        <f>E471</f>
        <v>43114</v>
      </c>
      <c r="E465" s="60"/>
      <c r="F465" s="11"/>
      <c r="H465" s="261" t="s">
        <v>364</v>
      </c>
      <c r="I465" s="328"/>
      <c r="J465" s="328">
        <f>K471</f>
        <v>33114</v>
      </c>
      <c r="K465" s="328"/>
      <c r="L465" s="262"/>
      <c r="M465" s="248"/>
      <c r="N465" s="248"/>
      <c r="O465" s="248"/>
    </row>
    <row r="466" spans="1:15" s="84" customFormat="1" x14ac:dyDescent="0.25">
      <c r="A466" s="6"/>
      <c r="B466" s="8" t="s">
        <v>365</v>
      </c>
      <c r="C466" s="60"/>
      <c r="D466" s="60">
        <f>E478</f>
        <v>26000</v>
      </c>
      <c r="E466" s="60"/>
      <c r="F466" s="11"/>
      <c r="H466" s="261" t="s">
        <v>365</v>
      </c>
      <c r="I466" s="328"/>
      <c r="J466" s="328">
        <f>K478</f>
        <v>28000</v>
      </c>
      <c r="K466" s="328"/>
      <c r="L466" s="262"/>
      <c r="M466" s="269"/>
      <c r="N466" s="269"/>
      <c r="O466" s="269"/>
    </row>
    <row r="467" spans="1:15" s="3" customFormat="1" x14ac:dyDescent="0.25">
      <c r="A467" s="6"/>
      <c r="B467" s="8" t="s">
        <v>366</v>
      </c>
      <c r="C467" s="24"/>
      <c r="D467" s="27"/>
      <c r="E467" s="27"/>
      <c r="F467" s="11"/>
      <c r="H467" s="261" t="s">
        <v>366</v>
      </c>
      <c r="I467" s="278"/>
      <c r="J467" s="280"/>
      <c r="K467" s="280"/>
      <c r="L467" s="262"/>
      <c r="M467" s="248"/>
      <c r="N467" s="248"/>
      <c r="O467" s="248"/>
    </row>
    <row r="468" spans="1:15" s="3" customFormat="1" x14ac:dyDescent="0.25">
      <c r="A468" s="6"/>
      <c r="B468" s="8" t="s">
        <v>367</v>
      </c>
      <c r="C468" s="60"/>
      <c r="D468" s="60">
        <f>E483</f>
        <v>8500</v>
      </c>
      <c r="E468" s="60"/>
      <c r="F468" s="11"/>
      <c r="H468" s="261" t="s">
        <v>367</v>
      </c>
      <c r="I468" s="328"/>
      <c r="J468" s="328">
        <f>K483</f>
        <v>8500</v>
      </c>
      <c r="K468" s="328"/>
      <c r="L468" s="280"/>
      <c r="M468" s="248"/>
      <c r="N468" s="248"/>
      <c r="O468" s="248"/>
    </row>
    <row r="469" spans="1:15" s="3" customFormat="1" ht="17.399999999999999" x14ac:dyDescent="0.3">
      <c r="A469" s="6"/>
      <c r="B469" s="8"/>
      <c r="C469" s="126"/>
      <c r="D469" s="228"/>
      <c r="E469" s="88"/>
      <c r="F469" s="11"/>
      <c r="H469" s="261"/>
      <c r="I469" s="408"/>
      <c r="J469" s="409"/>
      <c r="K469" s="362"/>
      <c r="L469" s="248"/>
      <c r="M469" s="248"/>
      <c r="N469" s="248"/>
      <c r="O469" s="248"/>
    </row>
    <row r="470" spans="1:15" ht="17.399999999999999" x14ac:dyDescent="0.3">
      <c r="A470" s="6"/>
      <c r="B470" s="7" t="s">
        <v>16</v>
      </c>
      <c r="C470" s="3"/>
      <c r="D470" s="215"/>
      <c r="E470" s="3"/>
      <c r="F470" s="11"/>
      <c r="H470" s="260" t="s">
        <v>16</v>
      </c>
      <c r="I470" s="248"/>
      <c r="J470" s="274"/>
      <c r="K470" s="248"/>
      <c r="L470" s="362"/>
      <c r="M470" s="248"/>
      <c r="N470" s="248"/>
      <c r="O470" s="248"/>
    </row>
    <row r="471" spans="1:15" ht="26.4" x14ac:dyDescent="0.25">
      <c r="A471" s="6"/>
      <c r="B471" s="44" t="s">
        <v>364</v>
      </c>
      <c r="C471" s="20"/>
      <c r="E471" s="21">
        <f>SUM(D472:D477)</f>
        <v>43114</v>
      </c>
      <c r="F471" s="450">
        <f>+E471/$E$2</f>
        <v>1.3339299949747915E-2</v>
      </c>
      <c r="G471" s="238">
        <f>+E471/K471</f>
        <v>1.3019870749531921</v>
      </c>
      <c r="H471" s="309" t="s">
        <v>364</v>
      </c>
      <c r="I471" s="273"/>
      <c r="J471" s="274"/>
      <c r="K471" s="275">
        <f>SUM(J472:J477)</f>
        <v>33114</v>
      </c>
      <c r="L471" s="267"/>
      <c r="M471" s="248"/>
      <c r="N471" s="248"/>
      <c r="O471" s="248"/>
    </row>
    <row r="472" spans="1:15" ht="15.6" x14ac:dyDescent="0.3">
      <c r="A472" s="6" t="s">
        <v>368</v>
      </c>
      <c r="B472" s="167" t="s">
        <v>369</v>
      </c>
      <c r="C472" s="27"/>
      <c r="D472" s="10">
        <v>8000</v>
      </c>
      <c r="E472" s="203"/>
      <c r="F472" s="11"/>
      <c r="H472" s="305" t="s">
        <v>369</v>
      </c>
      <c r="I472" s="280"/>
      <c r="J472" s="283">
        <v>9000</v>
      </c>
      <c r="K472" s="308"/>
      <c r="L472" s="255"/>
      <c r="M472" s="248"/>
      <c r="N472" s="248"/>
      <c r="O472" s="248"/>
    </row>
    <row r="473" spans="1:15" s="165" customFormat="1" x14ac:dyDescent="0.25">
      <c r="A473" s="6" t="s">
        <v>370</v>
      </c>
      <c r="B473" s="167" t="s">
        <v>705</v>
      </c>
      <c r="C473" s="27"/>
      <c r="D473" s="10">
        <v>8000</v>
      </c>
      <c r="E473" s="9"/>
      <c r="F473" s="11"/>
      <c r="H473" s="305" t="s">
        <v>705</v>
      </c>
      <c r="I473" s="280"/>
      <c r="J473" s="283">
        <v>9000</v>
      </c>
      <c r="K473" s="262"/>
      <c r="L473" s="280"/>
      <c r="M473" s="274"/>
      <c r="N473" s="274"/>
      <c r="O473" s="274"/>
    </row>
    <row r="474" spans="1:15" ht="23.4" x14ac:dyDescent="0.25">
      <c r="A474" s="6" t="s">
        <v>371</v>
      </c>
      <c r="B474" s="167" t="s">
        <v>372</v>
      </c>
      <c r="C474" s="27"/>
      <c r="D474" s="10">
        <v>4614</v>
      </c>
      <c r="E474" s="9"/>
      <c r="F474" s="11"/>
      <c r="H474" s="305" t="s">
        <v>372</v>
      </c>
      <c r="I474" s="280"/>
      <c r="J474" s="283">
        <v>4614</v>
      </c>
      <c r="K474" s="262"/>
      <c r="L474" s="267"/>
      <c r="M474" s="248"/>
      <c r="N474" s="248"/>
      <c r="O474" s="248"/>
    </row>
    <row r="475" spans="1:15" x14ac:dyDescent="0.25">
      <c r="A475" s="6" t="s">
        <v>373</v>
      </c>
      <c r="B475" s="167" t="s">
        <v>374</v>
      </c>
      <c r="C475" s="27"/>
      <c r="D475" s="10">
        <v>500</v>
      </c>
      <c r="E475" s="9"/>
      <c r="F475" s="11"/>
      <c r="H475" s="305" t="s">
        <v>374</v>
      </c>
      <c r="I475" s="280"/>
      <c r="J475" s="283">
        <v>500</v>
      </c>
      <c r="K475" s="262"/>
      <c r="L475" s="267"/>
      <c r="M475" s="248"/>
      <c r="N475" s="248"/>
      <c r="O475" s="248"/>
    </row>
    <row r="476" spans="1:15" x14ac:dyDescent="0.25">
      <c r="A476" s="6" t="s">
        <v>375</v>
      </c>
      <c r="B476" s="167" t="s">
        <v>376</v>
      </c>
      <c r="C476" s="27"/>
      <c r="D476" s="10">
        <v>22000</v>
      </c>
      <c r="E476" s="9"/>
      <c r="F476" s="11"/>
      <c r="H476" s="305" t="s">
        <v>376</v>
      </c>
      <c r="I476" s="280"/>
      <c r="J476" s="283">
        <v>10000</v>
      </c>
      <c r="K476" s="262"/>
      <c r="L476" s="328"/>
      <c r="M476" s="248"/>
      <c r="N476" s="248"/>
      <c r="O476" s="248"/>
    </row>
    <row r="477" spans="1:15" x14ac:dyDescent="0.25">
      <c r="A477" s="6"/>
      <c r="B477" s="52"/>
      <c r="C477" s="16"/>
      <c r="D477" s="114"/>
      <c r="E477" s="11"/>
      <c r="F477" s="11"/>
      <c r="H477" s="364"/>
      <c r="I477" s="267"/>
      <c r="J477" s="283"/>
      <c r="K477" s="262"/>
      <c r="L477" s="328"/>
      <c r="M477" s="248"/>
      <c r="N477" s="248"/>
      <c r="O477" s="248"/>
    </row>
    <row r="478" spans="1:15" ht="17.399999999999999" x14ac:dyDescent="0.3">
      <c r="A478" s="6"/>
      <c r="B478" s="44" t="s">
        <v>365</v>
      </c>
      <c r="C478" s="20"/>
      <c r="E478" s="21">
        <f>SUM(D479:D481)</f>
        <v>26000</v>
      </c>
      <c r="F478" s="450">
        <f>+E478/$E$2</f>
        <v>8.0442964859081915E-3</v>
      </c>
      <c r="G478" s="238">
        <f>+E478/K478</f>
        <v>0.9285714285714286</v>
      </c>
      <c r="H478" s="309" t="s">
        <v>365</v>
      </c>
      <c r="I478" s="273"/>
      <c r="J478" s="274"/>
      <c r="K478" s="275">
        <f>SUM(J479:J481)</f>
        <v>28000</v>
      </c>
      <c r="L478" s="408"/>
      <c r="M478" s="248"/>
      <c r="N478" s="248"/>
      <c r="O478" s="248"/>
    </row>
    <row r="479" spans="1:15" ht="23.4" x14ac:dyDescent="0.25">
      <c r="A479" s="6" t="s">
        <v>377</v>
      </c>
      <c r="B479" s="17" t="s">
        <v>754</v>
      </c>
      <c r="C479" s="27"/>
      <c r="D479" s="10">
        <v>3000</v>
      </c>
      <c r="E479" s="203"/>
      <c r="F479" s="11"/>
      <c r="H479" s="268" t="s">
        <v>703</v>
      </c>
      <c r="I479" s="280"/>
      <c r="J479" s="283">
        <v>5000</v>
      </c>
      <c r="K479" s="308"/>
      <c r="L479" s="248"/>
      <c r="M479" s="248"/>
      <c r="N479" s="248"/>
      <c r="O479" s="248"/>
    </row>
    <row r="480" spans="1:15" x14ac:dyDescent="0.25">
      <c r="A480" s="6" t="s">
        <v>378</v>
      </c>
      <c r="B480" s="109" t="s">
        <v>379</v>
      </c>
      <c r="C480" s="27"/>
      <c r="D480" s="10">
        <v>20000</v>
      </c>
      <c r="E480" s="203"/>
      <c r="F480" s="11"/>
      <c r="H480" s="384" t="s">
        <v>379</v>
      </c>
      <c r="I480" s="280"/>
      <c r="J480" s="283">
        <v>20000</v>
      </c>
      <c r="K480" s="308"/>
      <c r="L480" s="276"/>
      <c r="M480" s="248"/>
      <c r="N480" s="248"/>
      <c r="O480" s="248"/>
    </row>
    <row r="481" spans="1:15" x14ac:dyDescent="0.25">
      <c r="A481" s="6" t="s">
        <v>380</v>
      </c>
      <c r="B481" s="109" t="s">
        <v>381</v>
      </c>
      <c r="C481" s="27"/>
      <c r="D481" s="10">
        <v>3000</v>
      </c>
      <c r="E481" s="9"/>
      <c r="F481" s="11"/>
      <c r="H481" s="384" t="s">
        <v>381</v>
      </c>
      <c r="I481" s="280"/>
      <c r="J481" s="283">
        <v>3000</v>
      </c>
      <c r="K481" s="262"/>
      <c r="L481" s="262"/>
      <c r="M481" s="248"/>
      <c r="N481" s="248"/>
      <c r="O481" s="248"/>
    </row>
    <row r="482" spans="1:15" x14ac:dyDescent="0.25">
      <c r="A482" s="6"/>
      <c r="B482" s="127"/>
      <c r="C482" s="33"/>
      <c r="D482" s="43"/>
      <c r="E482" s="33"/>
      <c r="F482" s="11"/>
      <c r="H482" s="410"/>
      <c r="I482" s="291"/>
      <c r="J482" s="279"/>
      <c r="K482" s="291"/>
      <c r="L482" s="262"/>
      <c r="M482" s="248"/>
      <c r="N482" s="248"/>
      <c r="O482" s="248"/>
    </row>
    <row r="483" spans="1:15" x14ac:dyDescent="0.25">
      <c r="A483" s="6"/>
      <c r="B483" s="44" t="s">
        <v>367</v>
      </c>
      <c r="C483" s="20"/>
      <c r="E483" s="21">
        <f>D485</f>
        <v>8500</v>
      </c>
      <c r="F483" s="450">
        <f>+E483/$E$2</f>
        <v>2.6298661588546011E-3</v>
      </c>
      <c r="G483" s="238">
        <f>+E483/K483</f>
        <v>1</v>
      </c>
      <c r="H483" s="309" t="s">
        <v>367</v>
      </c>
      <c r="I483" s="273"/>
      <c r="J483" s="274"/>
      <c r="K483" s="275">
        <f>J485</f>
        <v>8500</v>
      </c>
      <c r="L483" s="262"/>
      <c r="M483" s="248"/>
      <c r="N483" s="248"/>
      <c r="O483" s="248"/>
    </row>
    <row r="484" spans="1:15" x14ac:dyDescent="0.25">
      <c r="A484" s="6"/>
      <c r="B484" s="42"/>
      <c r="C484" s="33"/>
      <c r="D484" s="43"/>
      <c r="E484" s="33"/>
      <c r="F484" s="11"/>
      <c r="H484" s="311"/>
      <c r="I484" s="291"/>
      <c r="J484" s="279"/>
      <c r="K484" s="291"/>
      <c r="L484" s="262"/>
      <c r="M484" s="248"/>
      <c r="N484" s="248"/>
      <c r="O484" s="248"/>
    </row>
    <row r="485" spans="1:15" x14ac:dyDescent="0.25">
      <c r="A485" s="6" t="s">
        <v>382</v>
      </c>
      <c r="B485" s="167" t="s">
        <v>383</v>
      </c>
      <c r="C485" s="27"/>
      <c r="D485" s="114">
        <v>8500</v>
      </c>
      <c r="E485" s="11"/>
      <c r="F485" s="11"/>
      <c r="H485" s="305" t="s">
        <v>383</v>
      </c>
      <c r="I485" s="280"/>
      <c r="J485" s="283">
        <v>8500</v>
      </c>
      <c r="K485" s="262"/>
      <c r="L485" s="262"/>
      <c r="M485" s="248"/>
      <c r="N485" s="248"/>
      <c r="O485" s="248"/>
    </row>
    <row r="486" spans="1:15" x14ac:dyDescent="0.25">
      <c r="A486" s="6"/>
      <c r="B486" s="17"/>
      <c r="C486" s="128"/>
      <c r="D486" s="130"/>
      <c r="E486" s="129"/>
      <c r="F486" s="11"/>
      <c r="H486" s="268"/>
      <c r="I486" s="303"/>
      <c r="J486" s="411"/>
      <c r="K486" s="304"/>
      <c r="L486" s="262"/>
      <c r="M486" s="248"/>
      <c r="N486" s="248"/>
      <c r="O486" s="248"/>
    </row>
    <row r="487" spans="1:15" x14ac:dyDescent="0.25">
      <c r="A487" s="6"/>
      <c r="B487" s="124" t="s">
        <v>384</v>
      </c>
      <c r="C487" s="39"/>
      <c r="E487" s="40">
        <f>E471+E478+E483</f>
        <v>77614</v>
      </c>
      <c r="F487" s="451">
        <f>+E487/$E$2</f>
        <v>2.4013462594510707E-2</v>
      </c>
      <c r="G487" s="238">
        <f>+E487/K487</f>
        <v>1.1149194127618007</v>
      </c>
      <c r="H487" s="405" t="s">
        <v>384</v>
      </c>
      <c r="I487" s="294"/>
      <c r="J487" s="274"/>
      <c r="K487" s="295">
        <f>K471+K478+K483</f>
        <v>69614</v>
      </c>
      <c r="L487" s="296" t="e">
        <f>+K487/$K$2</f>
        <v>#REF!</v>
      </c>
      <c r="M487" s="248"/>
      <c r="N487" s="297">
        <f>-1+(K487/O487)</f>
        <v>-0.14283251656118401</v>
      </c>
      <c r="O487" s="448">
        <f>'[1]GASTOS 2020 Enviar'!$D$490</f>
        <v>81214</v>
      </c>
    </row>
    <row r="488" spans="1:15" x14ac:dyDescent="0.25">
      <c r="A488" s="6"/>
      <c r="B488" s="8"/>
      <c r="C488" s="41"/>
      <c r="D488" s="41"/>
      <c r="E488" s="41"/>
      <c r="F488" s="41"/>
      <c r="H488" s="261"/>
      <c r="I488" s="303"/>
      <c r="J488" s="303"/>
      <c r="K488" s="303"/>
      <c r="L488" s="262"/>
      <c r="M488" s="248"/>
      <c r="N488" s="248"/>
      <c r="O488" s="248"/>
    </row>
    <row r="489" spans="1:15" x14ac:dyDescent="0.25">
      <c r="A489" s="484" t="s">
        <v>385</v>
      </c>
      <c r="B489" s="484"/>
      <c r="C489" s="484"/>
      <c r="D489" s="484"/>
      <c r="E489" s="484"/>
      <c r="F489" s="41"/>
      <c r="H489" s="298"/>
      <c r="I489" s="325"/>
      <c r="J489" s="325"/>
      <c r="K489" s="325"/>
      <c r="L489" s="262"/>
      <c r="M489" s="248"/>
      <c r="N489" s="248"/>
      <c r="O489" s="248"/>
    </row>
    <row r="490" spans="1:15" x14ac:dyDescent="0.25">
      <c r="A490" s="236"/>
      <c r="B490" s="236"/>
      <c r="C490" s="236"/>
      <c r="D490" s="236"/>
      <c r="E490" s="236"/>
      <c r="F490" s="41"/>
      <c r="H490" s="256"/>
      <c r="I490" s="267"/>
      <c r="J490" s="267"/>
      <c r="K490" s="267"/>
      <c r="L490" s="262"/>
      <c r="M490" s="248"/>
      <c r="N490" s="248"/>
      <c r="O490" s="248"/>
    </row>
    <row r="491" spans="1:15" x14ac:dyDescent="0.25">
      <c r="A491" s="6"/>
      <c r="B491" s="7" t="s">
        <v>3</v>
      </c>
      <c r="C491" s="16"/>
      <c r="D491" s="16"/>
      <c r="E491" s="16"/>
      <c r="F491" s="41"/>
      <c r="H491" s="260" t="s">
        <v>3</v>
      </c>
      <c r="I491" s="267"/>
      <c r="J491" s="267"/>
      <c r="K491" s="267"/>
      <c r="L491" s="262"/>
      <c r="M491" s="248"/>
      <c r="N491" s="248"/>
      <c r="O491" s="248"/>
    </row>
    <row r="492" spans="1:15" ht="23.4" x14ac:dyDescent="0.25">
      <c r="A492" s="6"/>
      <c r="B492" s="8" t="s">
        <v>386</v>
      </c>
      <c r="C492" s="16"/>
      <c r="D492" s="16"/>
      <c r="E492" s="16"/>
      <c r="F492" s="41"/>
      <c r="H492" s="261" t="s">
        <v>386</v>
      </c>
      <c r="I492" s="267"/>
      <c r="J492" s="267"/>
      <c r="K492" s="267"/>
      <c r="L492" s="262"/>
      <c r="M492" s="248"/>
      <c r="N492" s="248"/>
      <c r="O492" s="248"/>
    </row>
    <row r="493" spans="1:15" x14ac:dyDescent="0.25">
      <c r="A493" s="6"/>
      <c r="B493" s="8" t="s">
        <v>387</v>
      </c>
      <c r="C493" s="16"/>
      <c r="D493" s="16"/>
      <c r="E493" s="16"/>
      <c r="F493" s="41"/>
      <c r="H493" s="261" t="s">
        <v>387</v>
      </c>
      <c r="I493" s="267"/>
      <c r="J493" s="267"/>
      <c r="K493" s="267"/>
      <c r="L493" s="262"/>
      <c r="M493" s="248"/>
      <c r="N493" s="248"/>
      <c r="O493" s="248"/>
    </row>
    <row r="494" spans="1:15" x14ac:dyDescent="0.25">
      <c r="A494" s="6"/>
      <c r="B494" s="8" t="s">
        <v>388</v>
      </c>
      <c r="C494" s="24"/>
      <c r="D494" s="24"/>
      <c r="E494" s="24"/>
      <c r="F494" s="41"/>
      <c r="H494" s="261" t="s">
        <v>388</v>
      </c>
      <c r="I494" s="278"/>
      <c r="J494" s="278"/>
      <c r="K494" s="278"/>
      <c r="L494" s="262"/>
      <c r="M494" s="248"/>
      <c r="N494" s="248"/>
      <c r="O494" s="248"/>
    </row>
    <row r="495" spans="1:15" x14ac:dyDescent="0.25">
      <c r="A495" s="6"/>
      <c r="B495" s="8" t="s">
        <v>389</v>
      </c>
      <c r="C495" s="60"/>
      <c r="D495" s="60">
        <f>E499</f>
        <v>3000</v>
      </c>
      <c r="E495" s="60"/>
      <c r="F495" s="41"/>
      <c r="H495" s="261" t="s">
        <v>389</v>
      </c>
      <c r="I495" s="328"/>
      <c r="J495" s="328">
        <f>K499</f>
        <v>3000</v>
      </c>
      <c r="K495" s="328"/>
      <c r="L495" s="276"/>
      <c r="M495" s="248"/>
      <c r="N495" s="248"/>
      <c r="O495" s="248"/>
    </row>
    <row r="496" spans="1:15" x14ac:dyDescent="0.25">
      <c r="A496" s="6"/>
      <c r="B496" s="8" t="s">
        <v>390</v>
      </c>
      <c r="C496" s="4"/>
      <c r="D496" s="4"/>
      <c r="E496" s="4"/>
      <c r="F496" s="41"/>
      <c r="H496" s="261" t="s">
        <v>390</v>
      </c>
      <c r="I496" s="250"/>
      <c r="J496" s="250"/>
      <c r="K496" s="250"/>
      <c r="L496" s="276"/>
      <c r="M496" s="248"/>
      <c r="N496" s="248"/>
      <c r="O496" s="248"/>
    </row>
    <row r="497" spans="1:15" x14ac:dyDescent="0.25">
      <c r="A497" s="6"/>
      <c r="B497" s="8"/>
      <c r="C497" s="232"/>
      <c r="D497" s="229"/>
      <c r="E497" s="232"/>
      <c r="F497" s="41"/>
      <c r="H497" s="261"/>
      <c r="I497" s="257"/>
      <c r="J497" s="412"/>
      <c r="K497" s="257"/>
      <c r="L497" s="276"/>
      <c r="M497" s="248"/>
      <c r="N497" s="248"/>
      <c r="O497" s="248"/>
    </row>
    <row r="498" spans="1:15" x14ac:dyDescent="0.25">
      <c r="A498" s="6"/>
      <c r="B498" s="7" t="s">
        <v>16</v>
      </c>
      <c r="C498" s="3"/>
      <c r="D498" s="215"/>
      <c r="E498" s="3"/>
      <c r="F498" s="41"/>
      <c r="H498" s="260" t="s">
        <v>16</v>
      </c>
      <c r="I498" s="248"/>
      <c r="J498" s="274"/>
      <c r="K498" s="248"/>
      <c r="L498" s="276"/>
      <c r="M498" s="248"/>
      <c r="N498" s="248"/>
      <c r="O498" s="248"/>
    </row>
    <row r="499" spans="1:15" x14ac:dyDescent="0.25">
      <c r="A499" s="6"/>
      <c r="B499" s="44" t="s">
        <v>389</v>
      </c>
      <c r="C499" s="20"/>
      <c r="E499" s="21">
        <f>SUM(D500:D500)</f>
        <v>3000</v>
      </c>
      <c r="F499" s="450">
        <f>+E499/$E$2</f>
        <v>9.2818805606632989E-4</v>
      </c>
      <c r="G499" s="238">
        <f>+E499/K499</f>
        <v>1</v>
      </c>
      <c r="H499" s="309" t="s">
        <v>389</v>
      </c>
      <c r="I499" s="273"/>
      <c r="J499" s="274"/>
      <c r="K499" s="275">
        <f>SUM(J500:J500)</f>
        <v>3000</v>
      </c>
      <c r="L499" s="276"/>
      <c r="M499" s="248"/>
      <c r="N499" s="248"/>
      <c r="O499" s="248"/>
    </row>
    <row r="500" spans="1:15" x14ac:dyDescent="0.25">
      <c r="A500" s="6" t="s">
        <v>391</v>
      </c>
      <c r="B500" s="167" t="s">
        <v>392</v>
      </c>
      <c r="C500" s="27"/>
      <c r="D500" s="10">
        <v>3000</v>
      </c>
      <c r="E500" s="9"/>
      <c r="F500" s="41"/>
      <c r="H500" s="305" t="s">
        <v>392</v>
      </c>
      <c r="I500" s="280"/>
      <c r="J500" s="283">
        <v>3000</v>
      </c>
      <c r="K500" s="262"/>
      <c r="L500" s="276"/>
      <c r="M500" s="248"/>
      <c r="N500" s="248"/>
      <c r="O500" s="248"/>
    </row>
    <row r="501" spans="1:15" x14ac:dyDescent="0.25">
      <c r="A501" s="6"/>
      <c r="B501" s="17"/>
      <c r="C501" s="128"/>
      <c r="D501" s="130"/>
      <c r="E501" s="129"/>
      <c r="F501" s="41"/>
      <c r="H501" s="268"/>
      <c r="I501" s="303"/>
      <c r="J501" s="411"/>
      <c r="K501" s="304"/>
      <c r="L501" s="250"/>
      <c r="M501" s="248"/>
      <c r="N501" s="248"/>
      <c r="O501" s="248"/>
    </row>
    <row r="502" spans="1:15" ht="26.4" x14ac:dyDescent="0.25">
      <c r="A502" s="6"/>
      <c r="B502" s="124" t="s">
        <v>393</v>
      </c>
      <c r="C502" s="39"/>
      <c r="E502" s="40">
        <f>E499</f>
        <v>3000</v>
      </c>
      <c r="F502" s="451">
        <f>+E502/$E$2</f>
        <v>9.2818805606632989E-4</v>
      </c>
      <c r="G502" s="238">
        <f>+E502/K502</f>
        <v>1</v>
      </c>
      <c r="H502" s="405" t="s">
        <v>393</v>
      </c>
      <c r="I502" s="294"/>
      <c r="J502" s="274"/>
      <c r="K502" s="295">
        <f>K499</f>
        <v>3000</v>
      </c>
      <c r="L502" s="296" t="e">
        <f>+K502/$K$2</f>
        <v>#REF!</v>
      </c>
      <c r="M502" s="248"/>
      <c r="N502" s="297">
        <f>-1+(K502/O502)</f>
        <v>0</v>
      </c>
      <c r="O502" s="448">
        <f>'[1]GASTOS 2020 Enviar'!$D$505</f>
        <v>3000</v>
      </c>
    </row>
    <row r="503" spans="1:15" x14ac:dyDescent="0.25">
      <c r="A503" s="6"/>
      <c r="B503" s="8"/>
      <c r="C503" s="41"/>
      <c r="D503" s="41"/>
      <c r="E503" s="41"/>
      <c r="F503" s="41"/>
      <c r="H503" s="261"/>
      <c r="I503" s="303"/>
      <c r="J503" s="303"/>
      <c r="K503" s="303"/>
      <c r="L503" s="267"/>
      <c r="M503" s="248"/>
      <c r="N503" s="248"/>
      <c r="O503" s="248"/>
    </row>
    <row r="504" spans="1:15" x14ac:dyDescent="0.25">
      <c r="A504" s="484" t="s">
        <v>394</v>
      </c>
      <c r="B504" s="484"/>
      <c r="C504" s="484"/>
      <c r="D504" s="484"/>
      <c r="E504" s="484"/>
      <c r="F504" s="41"/>
      <c r="H504" s="298"/>
      <c r="I504" s="325"/>
      <c r="J504" s="325"/>
      <c r="K504" s="325"/>
      <c r="L504" s="267"/>
      <c r="M504" s="248"/>
      <c r="N504" s="248"/>
      <c r="O504" s="248"/>
    </row>
    <row r="505" spans="1:15" x14ac:dyDescent="0.25">
      <c r="A505" s="236"/>
      <c r="B505" s="236"/>
      <c r="C505" s="236"/>
      <c r="D505" s="236"/>
      <c r="E505" s="236"/>
      <c r="F505" s="41"/>
      <c r="H505" s="256"/>
      <c r="I505" s="316"/>
      <c r="J505" s="316"/>
      <c r="K505" s="316"/>
      <c r="L505" s="267"/>
      <c r="M505" s="248"/>
      <c r="N505" s="248"/>
      <c r="O505" s="248"/>
    </row>
    <row r="506" spans="1:15" x14ac:dyDescent="0.25">
      <c r="A506" s="6"/>
      <c r="B506" s="7" t="s">
        <v>3</v>
      </c>
      <c r="C506" s="16"/>
      <c r="D506" s="16"/>
      <c r="E506" s="16"/>
      <c r="F506" s="41"/>
      <c r="H506" s="260" t="s">
        <v>3</v>
      </c>
      <c r="I506" s="267"/>
      <c r="J506" s="267"/>
      <c r="K506" s="267"/>
      <c r="L506" s="278"/>
      <c r="M506" s="248"/>
      <c r="N506" s="248"/>
      <c r="O506" s="248"/>
    </row>
    <row r="507" spans="1:15" x14ac:dyDescent="0.25">
      <c r="A507" s="6"/>
      <c r="B507" s="8" t="s">
        <v>395</v>
      </c>
      <c r="C507" s="16"/>
      <c r="D507" s="16"/>
      <c r="E507" s="16"/>
      <c r="F507" s="41"/>
      <c r="H507" s="261" t="s">
        <v>395</v>
      </c>
      <c r="I507" s="267"/>
      <c r="J507" s="267"/>
      <c r="K507" s="267"/>
      <c r="L507" s="328"/>
      <c r="M507" s="248"/>
      <c r="N507" s="248"/>
      <c r="O507" s="248"/>
    </row>
    <row r="508" spans="1:15" x14ac:dyDescent="0.25">
      <c r="A508" s="6"/>
      <c r="B508" s="8" t="s">
        <v>396</v>
      </c>
      <c r="C508" s="24"/>
      <c r="D508" s="24"/>
      <c r="E508" s="24"/>
      <c r="F508" s="41"/>
      <c r="H508" s="261" t="s">
        <v>396</v>
      </c>
      <c r="I508" s="278"/>
      <c r="J508" s="278"/>
      <c r="K508" s="278"/>
      <c r="L508" s="250"/>
      <c r="M508" s="248"/>
      <c r="N508" s="248"/>
      <c r="O508" s="248"/>
    </row>
    <row r="509" spans="1:15" x14ac:dyDescent="0.25">
      <c r="A509" s="6"/>
      <c r="B509" s="8" t="s">
        <v>397</v>
      </c>
      <c r="C509" s="41"/>
      <c r="D509" s="41"/>
      <c r="E509" s="41"/>
      <c r="F509" s="41"/>
      <c r="H509" s="261" t="s">
        <v>397</v>
      </c>
      <c r="I509" s="303"/>
      <c r="J509" s="303"/>
      <c r="K509" s="303"/>
      <c r="L509" s="257"/>
      <c r="M509" s="248"/>
      <c r="N509" s="248"/>
      <c r="O509" s="248"/>
    </row>
    <row r="510" spans="1:15" x14ac:dyDescent="0.25">
      <c r="A510" s="6"/>
      <c r="B510" s="8" t="s">
        <v>398</v>
      </c>
      <c r="C510" s="60"/>
      <c r="D510" s="60">
        <f>E519</f>
        <v>122000</v>
      </c>
      <c r="E510" s="60"/>
      <c r="F510" s="41"/>
      <c r="H510" s="261" t="s">
        <v>398</v>
      </c>
      <c r="I510" s="328"/>
      <c r="J510" s="328">
        <f>K519</f>
        <v>11000</v>
      </c>
      <c r="K510" s="328"/>
      <c r="L510" s="248"/>
      <c r="M510" s="248"/>
      <c r="N510" s="248"/>
      <c r="O510" s="248"/>
    </row>
    <row r="511" spans="1:15" x14ac:dyDescent="0.25">
      <c r="A511" s="6"/>
      <c r="B511" s="8" t="s">
        <v>399</v>
      </c>
      <c r="C511" s="4"/>
      <c r="D511" s="4"/>
      <c r="E511" s="4"/>
      <c r="F511" s="41"/>
      <c r="H511" s="261" t="s">
        <v>399</v>
      </c>
      <c r="I511" s="250"/>
      <c r="J511" s="250"/>
      <c r="K511" s="250"/>
      <c r="L511" s="276"/>
      <c r="M511" s="248"/>
      <c r="N511" s="248"/>
      <c r="O511" s="248"/>
    </row>
    <row r="512" spans="1:15" x14ac:dyDescent="0.25">
      <c r="A512" s="6"/>
      <c r="B512" s="8"/>
      <c r="C512" s="232"/>
      <c r="D512" s="229"/>
      <c r="E512" s="232"/>
      <c r="F512" s="41"/>
      <c r="H512" s="261"/>
      <c r="I512" s="257"/>
      <c r="J512" s="412"/>
      <c r="K512" s="257"/>
      <c r="L512" s="276"/>
      <c r="M512" s="248"/>
      <c r="N512" s="248"/>
      <c r="O512" s="248"/>
    </row>
    <row r="513" spans="1:15" x14ac:dyDescent="0.25">
      <c r="A513" s="6"/>
      <c r="B513" s="7" t="s">
        <v>10</v>
      </c>
      <c r="C513" s="3"/>
      <c r="D513" s="215"/>
      <c r="E513" s="3"/>
      <c r="F513" s="41"/>
      <c r="H513" s="260" t="s">
        <v>10</v>
      </c>
      <c r="I513" s="248"/>
      <c r="J513" s="274"/>
      <c r="K513" s="248"/>
      <c r="L513" s="276"/>
      <c r="M513" s="248"/>
      <c r="N513" s="248"/>
      <c r="O513" s="248"/>
    </row>
    <row r="514" spans="1:15" ht="23.4" x14ac:dyDescent="0.25">
      <c r="A514" s="6"/>
      <c r="B514" s="17" t="s">
        <v>400</v>
      </c>
      <c r="C514" s="41"/>
      <c r="D514" s="41"/>
      <c r="E514" s="41"/>
      <c r="F514" s="41"/>
      <c r="H514" s="268" t="s">
        <v>400</v>
      </c>
      <c r="I514" s="303"/>
      <c r="J514" s="303"/>
      <c r="K514" s="303"/>
      <c r="L514" s="280"/>
      <c r="M514" s="248"/>
      <c r="N514" s="248"/>
      <c r="O514" s="248"/>
    </row>
    <row r="515" spans="1:15" ht="34.799999999999997" x14ac:dyDescent="0.25">
      <c r="A515" s="6"/>
      <c r="B515" s="17" t="s">
        <v>401</v>
      </c>
      <c r="C515" s="41"/>
      <c r="D515" s="41"/>
      <c r="E515" s="41"/>
      <c r="F515" s="41"/>
      <c r="H515" s="268" t="s">
        <v>401</v>
      </c>
      <c r="I515" s="303"/>
      <c r="J515" s="303"/>
      <c r="K515" s="303"/>
      <c r="L515" s="303"/>
      <c r="M515" s="248"/>
      <c r="N515" s="248"/>
      <c r="O515" s="248"/>
    </row>
    <row r="516" spans="1:15" ht="23.4" x14ac:dyDescent="0.25">
      <c r="A516" s="6"/>
      <c r="B516" s="17" t="s">
        <v>402</v>
      </c>
      <c r="C516" s="41"/>
      <c r="D516" s="41"/>
      <c r="E516" s="41"/>
      <c r="F516" s="41"/>
      <c r="H516" s="268" t="s">
        <v>402</v>
      </c>
      <c r="I516" s="303"/>
      <c r="J516" s="303"/>
      <c r="K516" s="303"/>
      <c r="L516" s="250"/>
      <c r="M516" s="248"/>
      <c r="N516" s="248"/>
      <c r="O516" s="248"/>
    </row>
    <row r="517" spans="1:15" x14ac:dyDescent="0.25">
      <c r="A517" s="6"/>
      <c r="B517" s="17"/>
      <c r="C517" s="62"/>
      <c r="D517" s="62"/>
      <c r="E517" s="62"/>
      <c r="F517" s="41"/>
      <c r="H517" s="268"/>
      <c r="I517" s="329"/>
      <c r="J517" s="329"/>
      <c r="K517" s="329"/>
      <c r="L517" s="316"/>
      <c r="M517" s="248"/>
      <c r="N517" s="248"/>
      <c r="O517" s="248"/>
    </row>
    <row r="518" spans="1:15" x14ac:dyDescent="0.25">
      <c r="A518" s="6"/>
      <c r="B518" s="7" t="s">
        <v>16</v>
      </c>
      <c r="C518" s="41"/>
      <c r="D518" s="41"/>
      <c r="E518" s="41"/>
      <c r="F518" s="41"/>
      <c r="H518" s="260" t="s">
        <v>16</v>
      </c>
      <c r="I518" s="303"/>
      <c r="J518" s="303"/>
      <c r="K518" s="303"/>
      <c r="L518" s="267"/>
      <c r="M518" s="248"/>
      <c r="N518" s="248"/>
      <c r="O518" s="248"/>
    </row>
    <row r="519" spans="1:15" x14ac:dyDescent="0.25">
      <c r="A519" s="6"/>
      <c r="B519" s="44" t="s">
        <v>398</v>
      </c>
      <c r="C519" s="105"/>
      <c r="E519" s="115">
        <f>SUM(D520:D522)</f>
        <v>122000</v>
      </c>
      <c r="F519" s="450">
        <f>+E519/$E$2</f>
        <v>3.7746314280030745E-2</v>
      </c>
      <c r="G519" s="238">
        <f>+E519/K519</f>
        <v>11.090909090909092</v>
      </c>
      <c r="H519" s="309" t="s">
        <v>398</v>
      </c>
      <c r="I519" s="379"/>
      <c r="J519" s="274"/>
      <c r="K519" s="380">
        <f>SUM(J520:J522)</f>
        <v>11000</v>
      </c>
      <c r="L519" s="267"/>
      <c r="M519" s="248"/>
      <c r="N519" s="248"/>
      <c r="O519" s="248"/>
    </row>
    <row r="520" spans="1:15" x14ac:dyDescent="0.25">
      <c r="A520" s="6" t="s">
        <v>651</v>
      </c>
      <c r="B520" s="17" t="s">
        <v>742</v>
      </c>
      <c r="C520" s="27"/>
      <c r="D520" s="10">
        <v>40000</v>
      </c>
      <c r="E520" s="203"/>
      <c r="F520" s="41"/>
      <c r="H520" s="268" t="s">
        <v>403</v>
      </c>
      <c r="I520" s="280"/>
      <c r="J520" s="283">
        <v>9000</v>
      </c>
      <c r="K520" s="308"/>
      <c r="L520" s="278"/>
      <c r="M520" s="248"/>
      <c r="N520" s="248"/>
      <c r="O520" s="248"/>
    </row>
    <row r="521" spans="1:15" x14ac:dyDescent="0.25">
      <c r="A521" s="6" t="s">
        <v>755</v>
      </c>
      <c r="B521" s="17" t="s">
        <v>756</v>
      </c>
      <c r="C521" s="454"/>
      <c r="D521" s="10">
        <v>80000</v>
      </c>
      <c r="E521" s="203"/>
      <c r="F521" s="41"/>
      <c r="H521" s="268"/>
      <c r="I521" s="280"/>
      <c r="J521" s="283"/>
      <c r="K521" s="308"/>
      <c r="L521" s="278"/>
      <c r="M521" s="248"/>
      <c r="N521" s="248"/>
      <c r="O521" s="248"/>
    </row>
    <row r="522" spans="1:15" x14ac:dyDescent="0.25">
      <c r="A522" s="6" t="s">
        <v>652</v>
      </c>
      <c r="B522" s="17" t="s">
        <v>404</v>
      </c>
      <c r="C522" s="27"/>
      <c r="D522" s="10">
        <v>2000</v>
      </c>
      <c r="E522" s="9"/>
      <c r="F522" s="41"/>
      <c r="H522" s="268" t="s">
        <v>404</v>
      </c>
      <c r="I522" s="280"/>
      <c r="J522" s="283">
        <v>2000</v>
      </c>
      <c r="K522" s="262"/>
      <c r="L522" s="303"/>
      <c r="M522" s="248"/>
      <c r="N522" s="248"/>
      <c r="O522" s="248"/>
    </row>
    <row r="523" spans="1:15" x14ac:dyDescent="0.25">
      <c r="A523" s="6"/>
      <c r="B523" s="8"/>
      <c r="C523" s="129"/>
      <c r="D523" s="130"/>
      <c r="E523" s="129"/>
      <c r="F523" s="41"/>
      <c r="H523" s="261"/>
      <c r="I523" s="304"/>
      <c r="J523" s="411"/>
      <c r="K523" s="304"/>
      <c r="L523" s="328"/>
      <c r="M523" s="248"/>
      <c r="N523" s="248"/>
      <c r="O523" s="248"/>
    </row>
    <row r="524" spans="1:15" x14ac:dyDescent="0.25">
      <c r="A524" s="1"/>
      <c r="B524" s="124" t="s">
        <v>405</v>
      </c>
      <c r="C524" s="39"/>
      <c r="E524" s="40">
        <f>E519</f>
        <v>122000</v>
      </c>
      <c r="F524" s="451">
        <f>+E524/$E$2</f>
        <v>3.7746314280030745E-2</v>
      </c>
      <c r="G524" s="238">
        <f>+E524/K524</f>
        <v>11.090909090909092</v>
      </c>
      <c r="H524" s="405" t="s">
        <v>405</v>
      </c>
      <c r="I524" s="294"/>
      <c r="J524" s="274"/>
      <c r="K524" s="295">
        <f>K519</f>
        <v>11000</v>
      </c>
      <c r="L524" s="250"/>
      <c r="M524" s="248"/>
      <c r="N524" s="248"/>
      <c r="O524" s="248"/>
    </row>
    <row r="525" spans="1:15" x14ac:dyDescent="0.25">
      <c r="A525" s="6"/>
      <c r="B525" s="90"/>
      <c r="C525" s="9"/>
      <c r="D525" s="10"/>
      <c r="E525" s="9"/>
      <c r="F525" s="41"/>
      <c r="H525" s="365"/>
      <c r="I525" s="262"/>
      <c r="J525" s="283"/>
      <c r="K525" s="262"/>
      <c r="L525" s="257"/>
      <c r="M525" s="248"/>
      <c r="N525" s="248"/>
      <c r="O525" s="248"/>
    </row>
    <row r="526" spans="1:15" ht="17.399999999999999" x14ac:dyDescent="0.3">
      <c r="A526" s="85"/>
      <c r="B526" s="55" t="s">
        <v>406</v>
      </c>
      <c r="C526" s="86"/>
      <c r="E526" s="87">
        <f>E524+E502+E487</f>
        <v>202614</v>
      </c>
      <c r="F526" s="237">
        <f>+E526/$E$2</f>
        <v>6.2687964930607784E-2</v>
      </c>
      <c r="G526" s="238">
        <f>+E526/K526</f>
        <v>2.4232066400363577</v>
      </c>
      <c r="H526" s="318" t="s">
        <v>406</v>
      </c>
      <c r="I526" s="359"/>
      <c r="J526" s="274"/>
      <c r="K526" s="360">
        <f>K524+K502+K487</f>
        <v>83614</v>
      </c>
      <c r="L526" s="296" t="e">
        <f>+K526/$K$2</f>
        <v>#REF!</v>
      </c>
      <c r="M526" s="248"/>
      <c r="N526" s="297">
        <f>-1+(K526/O526)</f>
        <v>-0.12183082319826921</v>
      </c>
      <c r="O526" s="448">
        <f>'[1]GASTOS 2020 Enviar'!$D$528</f>
        <v>95214</v>
      </c>
    </row>
    <row r="527" spans="1:15" x14ac:dyDescent="0.25">
      <c r="A527" s="1"/>
      <c r="B527" s="128"/>
      <c r="C527" s="117"/>
      <c r="D527" s="117"/>
      <c r="E527" s="117"/>
      <c r="F527" s="41"/>
      <c r="H527" s="303"/>
      <c r="I527" s="396"/>
      <c r="J527" s="396"/>
      <c r="K527" s="396"/>
      <c r="L527" s="303"/>
      <c r="M527" s="248"/>
      <c r="N527" s="248"/>
      <c r="O527" s="248"/>
    </row>
    <row r="528" spans="1:15" ht="17.399999999999999" x14ac:dyDescent="0.3">
      <c r="A528" s="485" t="s">
        <v>407</v>
      </c>
      <c r="B528" s="485"/>
      <c r="C528" s="485"/>
      <c r="D528" s="485"/>
      <c r="E528" s="485"/>
      <c r="F528" s="41"/>
      <c r="H528" s="253"/>
      <c r="I528" s="253"/>
      <c r="J528" s="253"/>
      <c r="K528" s="407"/>
      <c r="L528" s="303"/>
      <c r="M528" s="248"/>
      <c r="N528" s="248"/>
      <c r="O528" s="248"/>
    </row>
    <row r="529" spans="1:15" x14ac:dyDescent="0.25">
      <c r="A529" s="484" t="s">
        <v>408</v>
      </c>
      <c r="B529" s="484"/>
      <c r="C529" s="484"/>
      <c r="D529" s="484"/>
      <c r="E529" s="484"/>
      <c r="F529" s="41"/>
      <c r="H529" s="298"/>
      <c r="I529" s="413"/>
      <c r="J529" s="414"/>
      <c r="K529" s="413"/>
      <c r="L529" s="303"/>
      <c r="M529" s="248"/>
      <c r="N529" s="248"/>
      <c r="O529" s="248"/>
    </row>
    <row r="530" spans="1:15" x14ac:dyDescent="0.25">
      <c r="A530" s="236"/>
      <c r="B530" s="236"/>
      <c r="C530" s="236"/>
      <c r="D530" s="236"/>
      <c r="E530" s="236"/>
      <c r="F530" s="41"/>
      <c r="H530" s="256"/>
      <c r="I530" s="303"/>
      <c r="J530" s="303"/>
      <c r="K530" s="303"/>
      <c r="L530" s="329"/>
      <c r="M530" s="248"/>
      <c r="N530" s="248"/>
      <c r="O530" s="248"/>
    </row>
    <row r="531" spans="1:15" x14ac:dyDescent="0.25">
      <c r="A531" s="6"/>
      <c r="B531" s="7" t="s">
        <v>3</v>
      </c>
      <c r="C531" s="24"/>
      <c r="D531" s="24"/>
      <c r="E531" s="24"/>
      <c r="F531" s="41"/>
      <c r="H531" s="260" t="s">
        <v>3</v>
      </c>
      <c r="I531" s="278"/>
      <c r="J531" s="278"/>
      <c r="K531" s="278"/>
      <c r="L531" s="303"/>
      <c r="M531" s="248"/>
      <c r="N531" s="248"/>
      <c r="O531" s="248"/>
    </row>
    <row r="532" spans="1:15" x14ac:dyDescent="0.25">
      <c r="A532" s="6"/>
      <c r="B532" s="8" t="s">
        <v>409</v>
      </c>
      <c r="C532" s="60"/>
      <c r="D532" s="60">
        <f>E540</f>
        <v>111885</v>
      </c>
      <c r="E532" s="60"/>
      <c r="F532" s="41"/>
      <c r="H532" s="261" t="s">
        <v>409</v>
      </c>
      <c r="I532" s="328"/>
      <c r="J532" s="328">
        <f>K540</f>
        <v>102157</v>
      </c>
      <c r="K532" s="328"/>
      <c r="L532" s="303"/>
      <c r="M532" s="248"/>
      <c r="N532" s="248"/>
      <c r="O532" s="248"/>
    </row>
    <row r="533" spans="1:15" ht="17.399999999999999" x14ac:dyDescent="0.3">
      <c r="A533" s="6"/>
      <c r="B533" s="13"/>
      <c r="C533" s="126"/>
      <c r="D533" s="230"/>
      <c r="E533" s="126"/>
      <c r="F533" s="41"/>
      <c r="H533" s="264"/>
      <c r="I533" s="408"/>
      <c r="J533" s="415"/>
      <c r="K533" s="408"/>
      <c r="L533" s="303"/>
      <c r="M533" s="248"/>
      <c r="N533" s="248"/>
      <c r="O533" s="248"/>
    </row>
    <row r="534" spans="1:15" x14ac:dyDescent="0.25">
      <c r="A534" s="6"/>
      <c r="B534" s="7" t="s">
        <v>10</v>
      </c>
      <c r="C534" s="16"/>
      <c r="D534" s="16"/>
      <c r="E534" s="16"/>
      <c r="F534" s="41"/>
      <c r="H534" s="260" t="s">
        <v>10</v>
      </c>
      <c r="I534" s="267"/>
      <c r="J534" s="267"/>
      <c r="K534" s="267"/>
      <c r="L534" s="303"/>
      <c r="M534" s="248"/>
      <c r="N534" s="248"/>
      <c r="O534" s="248"/>
    </row>
    <row r="535" spans="1:15" ht="24" x14ac:dyDescent="0.3">
      <c r="A535" s="6"/>
      <c r="B535" s="17" t="s">
        <v>410</v>
      </c>
      <c r="C535" s="5"/>
      <c r="D535" s="5"/>
      <c r="E535" s="5"/>
      <c r="F535" s="41"/>
      <c r="H535" s="268" t="s">
        <v>410</v>
      </c>
      <c r="I535" s="255"/>
      <c r="J535" s="255"/>
      <c r="K535" s="255"/>
      <c r="L535" s="303"/>
      <c r="M535" s="248"/>
      <c r="N535" s="248"/>
      <c r="O535" s="248"/>
    </row>
    <row r="536" spans="1:15" x14ac:dyDescent="0.25">
      <c r="A536" s="6"/>
      <c r="B536" s="17" t="s">
        <v>411</v>
      </c>
      <c r="C536" s="4"/>
      <c r="D536" s="4"/>
      <c r="E536" s="4"/>
      <c r="F536" s="41"/>
      <c r="H536" s="268" t="s">
        <v>411</v>
      </c>
      <c r="I536" s="250"/>
      <c r="J536" s="250"/>
      <c r="K536" s="250"/>
      <c r="L536" s="280"/>
      <c r="M536" s="248"/>
      <c r="N536" s="248"/>
      <c r="O536" s="248"/>
    </row>
    <row r="537" spans="1:15" x14ac:dyDescent="0.25">
      <c r="A537" s="6"/>
      <c r="B537" s="17" t="s">
        <v>412</v>
      </c>
      <c r="C537" s="232"/>
      <c r="D537" s="229"/>
      <c r="E537" s="232"/>
      <c r="F537" s="41"/>
      <c r="H537" s="268" t="s">
        <v>412</v>
      </c>
      <c r="I537" s="257"/>
      <c r="J537" s="412"/>
      <c r="K537" s="257"/>
      <c r="L537" s="262"/>
      <c r="M537" s="248"/>
      <c r="N537" s="248"/>
      <c r="O537" s="248"/>
    </row>
    <row r="538" spans="1:15" ht="17.399999999999999" x14ac:dyDescent="0.3">
      <c r="A538" s="6"/>
      <c r="B538" s="17"/>
      <c r="C538" s="3"/>
      <c r="D538" s="215"/>
      <c r="E538" s="3"/>
      <c r="F538" s="41"/>
      <c r="H538" s="268"/>
      <c r="I538" s="248"/>
      <c r="J538" s="274"/>
      <c r="K538" s="248"/>
      <c r="L538" s="362"/>
      <c r="M538" s="248"/>
      <c r="N538" s="248"/>
      <c r="O538" s="248"/>
    </row>
    <row r="539" spans="1:15" x14ac:dyDescent="0.25">
      <c r="A539" s="6"/>
      <c r="B539" s="7" t="s">
        <v>16</v>
      </c>
      <c r="C539" s="62"/>
      <c r="D539" s="62"/>
      <c r="E539" s="62"/>
      <c r="F539" s="41"/>
      <c r="H539" s="260" t="s">
        <v>16</v>
      </c>
      <c r="I539" s="329"/>
      <c r="J539" s="329"/>
      <c r="K539" s="329"/>
      <c r="L539" s="396"/>
      <c r="M539" s="248"/>
      <c r="N539" s="248"/>
      <c r="O539" s="248"/>
    </row>
    <row r="540" spans="1:15" ht="15.6" x14ac:dyDescent="0.3">
      <c r="A540" s="6"/>
      <c r="B540" s="44" t="s">
        <v>409</v>
      </c>
      <c r="C540" s="20"/>
      <c r="E540" s="21">
        <f>SUM(D541:D562)</f>
        <v>111885</v>
      </c>
      <c r="F540" s="450">
        <f>+E540/$E$2</f>
        <v>3.4616773550993775E-2</v>
      </c>
      <c r="G540" s="238">
        <f>+E540/K540</f>
        <v>1.0952259757040634</v>
      </c>
      <c r="H540" s="309" t="s">
        <v>409</v>
      </c>
      <c r="I540" s="273"/>
      <c r="J540" s="274"/>
      <c r="K540" s="275">
        <f>SUM(J541:J562)</f>
        <v>102157</v>
      </c>
      <c r="L540" s="255"/>
      <c r="M540" s="248"/>
      <c r="N540" s="248"/>
      <c r="O540" s="248"/>
    </row>
    <row r="541" spans="1:15" x14ac:dyDescent="0.25">
      <c r="A541" s="6" t="s">
        <v>413</v>
      </c>
      <c r="B541" s="132" t="s">
        <v>414</v>
      </c>
      <c r="C541" s="27"/>
      <c r="D541" s="114">
        <f>SUM(C542:C544)</f>
        <v>8640</v>
      </c>
      <c r="E541" s="11"/>
      <c r="F541" s="41"/>
      <c r="H541" s="416" t="s">
        <v>414</v>
      </c>
      <c r="I541" s="280"/>
      <c r="J541" s="283">
        <f>SUM(I542:I544)</f>
        <v>6912</v>
      </c>
      <c r="K541" s="262"/>
      <c r="L541" s="270"/>
      <c r="M541" s="248"/>
      <c r="N541" s="248"/>
      <c r="O541" s="248"/>
    </row>
    <row r="542" spans="1:15" x14ac:dyDescent="0.25">
      <c r="A542" s="6"/>
      <c r="B542" s="483" t="s">
        <v>731</v>
      </c>
      <c r="C542" s="11">
        <v>3920</v>
      </c>
      <c r="D542" s="186"/>
      <c r="E542" s="61"/>
      <c r="F542" s="41"/>
      <c r="H542" s="417" t="s">
        <v>692</v>
      </c>
      <c r="I542" s="262">
        <v>3136</v>
      </c>
      <c r="J542" s="418"/>
      <c r="K542" s="328"/>
      <c r="L542" s="303"/>
      <c r="M542" s="248"/>
      <c r="N542" s="248"/>
      <c r="O542" s="248"/>
    </row>
    <row r="543" spans="1:15" x14ac:dyDescent="0.25">
      <c r="A543" s="6"/>
      <c r="B543" s="184" t="s">
        <v>732</v>
      </c>
      <c r="C543" s="11">
        <v>3920</v>
      </c>
      <c r="D543" s="186"/>
      <c r="E543" s="61"/>
      <c r="F543" s="41"/>
      <c r="H543" s="305" t="s">
        <v>693</v>
      </c>
      <c r="I543" s="262">
        <v>3136</v>
      </c>
      <c r="J543" s="418"/>
      <c r="K543" s="328"/>
      <c r="L543" s="278"/>
      <c r="M543" s="248"/>
      <c r="N543" s="248"/>
      <c r="O543" s="248"/>
    </row>
    <row r="544" spans="1:15" x14ac:dyDescent="0.25">
      <c r="A544" s="6"/>
      <c r="B544" s="167" t="s">
        <v>733</v>
      </c>
      <c r="C544" s="11">
        <v>800</v>
      </c>
      <c r="D544" s="186"/>
      <c r="E544" s="61"/>
      <c r="F544" s="41"/>
      <c r="H544" s="305" t="s">
        <v>694</v>
      </c>
      <c r="I544" s="262">
        <v>640</v>
      </c>
      <c r="J544" s="418"/>
      <c r="K544" s="328"/>
      <c r="L544" s="328"/>
      <c r="M544" s="248"/>
      <c r="N544" s="248"/>
      <c r="O544" s="248"/>
    </row>
    <row r="545" spans="1:15" ht="24.6" x14ac:dyDescent="0.3">
      <c r="A545" s="6" t="s">
        <v>415</v>
      </c>
      <c r="B545" s="132" t="s">
        <v>416</v>
      </c>
      <c r="C545" s="133"/>
      <c r="D545" s="114">
        <f>SUM(C546:C547)</f>
        <v>69000</v>
      </c>
      <c r="E545" s="11"/>
      <c r="F545" s="41"/>
      <c r="H545" s="416" t="s">
        <v>416</v>
      </c>
      <c r="I545" s="419"/>
      <c r="J545" s="283">
        <f>SUM(I546:I547)</f>
        <v>64000</v>
      </c>
      <c r="K545" s="262"/>
      <c r="L545" s="408"/>
      <c r="M545" s="248"/>
      <c r="N545" s="248"/>
      <c r="O545" s="248"/>
    </row>
    <row r="546" spans="1:15" x14ac:dyDescent="0.25">
      <c r="A546" s="6"/>
      <c r="B546" s="167" t="s">
        <v>417</v>
      </c>
      <c r="C546" s="11">
        <v>46000</v>
      </c>
      <c r="D546" s="186"/>
      <c r="E546" s="61"/>
      <c r="F546" s="41"/>
      <c r="H546" s="305" t="s">
        <v>417</v>
      </c>
      <c r="I546" s="262">
        <v>42000</v>
      </c>
      <c r="J546" s="418"/>
      <c r="K546" s="328"/>
      <c r="L546" s="267"/>
      <c r="M546" s="248"/>
      <c r="N546" s="248"/>
      <c r="O546" s="248"/>
    </row>
    <row r="547" spans="1:15" ht="15.6" x14ac:dyDescent="0.3">
      <c r="A547" s="201"/>
      <c r="B547" s="185" t="s">
        <v>689</v>
      </c>
      <c r="C547" s="11">
        <v>23000</v>
      </c>
      <c r="D547" s="186"/>
      <c r="E547" s="61"/>
      <c r="F547" s="41"/>
      <c r="H547" s="420" t="s">
        <v>689</v>
      </c>
      <c r="I547" s="262">
        <v>22000</v>
      </c>
      <c r="J547" s="418"/>
      <c r="K547" s="328"/>
      <c r="L547" s="255"/>
      <c r="M547" s="248"/>
      <c r="N547" s="248"/>
      <c r="O547" s="248"/>
    </row>
    <row r="548" spans="1:15" x14ac:dyDescent="0.25">
      <c r="A548" s="6" t="s">
        <v>418</v>
      </c>
      <c r="B548" s="185" t="s">
        <v>419</v>
      </c>
      <c r="C548" s="33"/>
      <c r="D548" s="114">
        <f>SUM(C549:C550)</f>
        <v>23300</v>
      </c>
      <c r="E548" s="11"/>
      <c r="F548" s="41"/>
      <c r="H548" s="420" t="s">
        <v>419</v>
      </c>
      <c r="I548" s="291"/>
      <c r="J548" s="283">
        <f>SUM(I549:I550)</f>
        <v>21300</v>
      </c>
      <c r="K548" s="262"/>
      <c r="L548" s="250"/>
      <c r="M548" s="248"/>
      <c r="N548" s="248"/>
      <c r="O548" s="248"/>
    </row>
    <row r="549" spans="1:15" x14ac:dyDescent="0.25">
      <c r="A549" s="6"/>
      <c r="B549" s="213" t="s">
        <v>420</v>
      </c>
      <c r="C549" s="11">
        <v>15500</v>
      </c>
      <c r="D549" s="186"/>
      <c r="E549" s="61"/>
      <c r="F549" s="41"/>
      <c r="H549" s="421" t="s">
        <v>420</v>
      </c>
      <c r="I549" s="262">
        <v>14000</v>
      </c>
      <c r="J549" s="418"/>
      <c r="K549" s="328"/>
      <c r="L549" s="257"/>
      <c r="M549" s="248"/>
      <c r="N549" s="248"/>
      <c r="O549" s="248"/>
    </row>
    <row r="550" spans="1:15" x14ac:dyDescent="0.25">
      <c r="A550" s="6"/>
      <c r="B550" s="185" t="s">
        <v>421</v>
      </c>
      <c r="C550" s="11">
        <v>7800</v>
      </c>
      <c r="D550" s="186"/>
      <c r="E550" s="61"/>
      <c r="F550" s="41"/>
      <c r="H550" s="420" t="s">
        <v>421</v>
      </c>
      <c r="I550" s="262">
        <v>7300</v>
      </c>
      <c r="J550" s="418"/>
      <c r="K550" s="328"/>
      <c r="L550" s="248"/>
      <c r="M550" s="248"/>
      <c r="N550" s="248"/>
      <c r="O550" s="248"/>
    </row>
    <row r="551" spans="1:15" x14ac:dyDescent="0.25">
      <c r="A551" s="6" t="s">
        <v>422</v>
      </c>
      <c r="B551" s="134" t="s">
        <v>704</v>
      </c>
      <c r="C551" s="116"/>
      <c r="D551" s="114">
        <f>SUM(C552:C553)</f>
        <v>2520</v>
      </c>
      <c r="E551" s="11"/>
      <c r="F551" s="41"/>
      <c r="H551" s="422" t="s">
        <v>704</v>
      </c>
      <c r="I551" s="347"/>
      <c r="J551" s="283">
        <f>SUM(I552:I553)</f>
        <v>2520</v>
      </c>
      <c r="K551" s="262"/>
      <c r="L551" s="329"/>
      <c r="M551" s="248"/>
      <c r="N551" s="248"/>
      <c r="O551" s="248"/>
    </row>
    <row r="552" spans="1:15" x14ac:dyDescent="0.25">
      <c r="A552" s="6"/>
      <c r="B552" s="184" t="s">
        <v>423</v>
      </c>
      <c r="C552" s="66">
        <v>900</v>
      </c>
      <c r="D552" s="186"/>
      <c r="E552" s="61"/>
      <c r="F552" s="41"/>
      <c r="H552" s="305" t="s">
        <v>423</v>
      </c>
      <c r="I552" s="267">
        <v>900</v>
      </c>
      <c r="J552" s="418"/>
      <c r="K552" s="328"/>
      <c r="L552" s="276"/>
      <c r="M552" s="248"/>
      <c r="N552" s="248"/>
      <c r="O552" s="248"/>
    </row>
    <row r="553" spans="1:15" x14ac:dyDescent="0.25">
      <c r="A553" s="6"/>
      <c r="B553" s="184" t="s">
        <v>424</v>
      </c>
      <c r="C553" s="66">
        <v>1620</v>
      </c>
      <c r="D553" s="186"/>
      <c r="E553" s="61"/>
      <c r="F553" s="41"/>
      <c r="H553" s="305" t="s">
        <v>424</v>
      </c>
      <c r="I553" s="267">
        <v>1620</v>
      </c>
      <c r="J553" s="418"/>
      <c r="K553" s="328"/>
      <c r="L553" s="262"/>
      <c r="M553" s="248"/>
      <c r="N553" s="248"/>
      <c r="O553" s="248"/>
    </row>
    <row r="554" spans="1:15" ht="24" x14ac:dyDescent="0.25">
      <c r="A554" s="6" t="s">
        <v>425</v>
      </c>
      <c r="B554" s="135" t="s">
        <v>426</v>
      </c>
      <c r="C554" s="35"/>
      <c r="D554" s="10">
        <v>700</v>
      </c>
      <c r="E554" s="9"/>
      <c r="F554" s="41"/>
      <c r="H554" s="416" t="s">
        <v>426</v>
      </c>
      <c r="I554" s="280"/>
      <c r="J554" s="283">
        <v>700</v>
      </c>
      <c r="K554" s="262"/>
      <c r="L554" s="262"/>
      <c r="M554" s="248"/>
      <c r="N554" s="248"/>
      <c r="O554" s="248"/>
    </row>
    <row r="555" spans="1:15" ht="23.25" customHeight="1" x14ac:dyDescent="0.25">
      <c r="A555" s="6" t="s">
        <v>427</v>
      </c>
      <c r="B555" s="474" t="s">
        <v>726</v>
      </c>
      <c r="C555" s="35"/>
      <c r="D555" s="10">
        <v>4000</v>
      </c>
      <c r="E555" s="203"/>
      <c r="F555" s="41"/>
      <c r="H555" s="416" t="s">
        <v>673</v>
      </c>
      <c r="I555" s="280"/>
      <c r="J555" s="283">
        <v>3000</v>
      </c>
      <c r="K555" s="308"/>
      <c r="L555" s="262"/>
      <c r="M555" s="248"/>
      <c r="N555" s="248"/>
      <c r="O555" s="248"/>
    </row>
    <row r="556" spans="1:15" x14ac:dyDescent="0.25">
      <c r="A556" s="6" t="s">
        <v>428</v>
      </c>
      <c r="B556" s="135" t="s">
        <v>653</v>
      </c>
      <c r="C556" s="35"/>
      <c r="D556" s="10">
        <v>1200</v>
      </c>
      <c r="E556" s="9"/>
      <c r="F556" s="41"/>
      <c r="H556" s="416" t="s">
        <v>653</v>
      </c>
      <c r="I556" s="280"/>
      <c r="J556" s="283">
        <v>1200</v>
      </c>
      <c r="K556" s="262"/>
      <c r="L556" s="262"/>
      <c r="M556" s="248"/>
      <c r="N556" s="248"/>
      <c r="O556" s="248"/>
    </row>
    <row r="557" spans="1:15" x14ac:dyDescent="0.25">
      <c r="A557" s="6" t="s">
        <v>429</v>
      </c>
      <c r="B557" s="135" t="s">
        <v>430</v>
      </c>
      <c r="C557" s="35"/>
      <c r="D557" s="10">
        <f>SUM(C558:C561)</f>
        <v>2525</v>
      </c>
      <c r="E557" s="9"/>
      <c r="F557" s="41"/>
      <c r="H557" s="416" t="s">
        <v>430</v>
      </c>
      <c r="I557" s="280"/>
      <c r="J557" s="283">
        <f>SUM(I558:I561)</f>
        <v>2525</v>
      </c>
      <c r="K557" s="262"/>
      <c r="L557" s="262"/>
      <c r="M557" s="248"/>
      <c r="N557" s="248"/>
      <c r="O557" s="248"/>
    </row>
    <row r="558" spans="1:15" x14ac:dyDescent="0.25">
      <c r="A558" s="6"/>
      <c r="B558" s="26" t="s">
        <v>431</v>
      </c>
      <c r="C558" s="66">
        <v>1300</v>
      </c>
      <c r="D558" s="112"/>
      <c r="E558" s="35"/>
      <c r="F558" s="41"/>
      <c r="H558" s="281" t="s">
        <v>431</v>
      </c>
      <c r="I558" s="267">
        <v>1300</v>
      </c>
      <c r="J558" s="279"/>
      <c r="K558" s="280"/>
      <c r="L558" s="262"/>
      <c r="M558" s="248"/>
      <c r="N558" s="248"/>
      <c r="O558" s="248"/>
    </row>
    <row r="559" spans="1:15" x14ac:dyDescent="0.25">
      <c r="A559" s="6"/>
      <c r="B559" s="26" t="s">
        <v>432</v>
      </c>
      <c r="C559" s="66">
        <v>650</v>
      </c>
      <c r="D559" s="112"/>
      <c r="E559" s="35"/>
      <c r="F559" s="41"/>
      <c r="H559" s="281" t="s">
        <v>432</v>
      </c>
      <c r="I559" s="267">
        <v>650</v>
      </c>
      <c r="J559" s="279"/>
      <c r="K559" s="280"/>
      <c r="L559" s="262"/>
      <c r="M559" s="248"/>
      <c r="N559" s="248"/>
      <c r="O559" s="248"/>
    </row>
    <row r="560" spans="1:15" x14ac:dyDescent="0.25">
      <c r="A560" s="6"/>
      <c r="B560" s="26" t="s">
        <v>433</v>
      </c>
      <c r="C560" s="66">
        <v>325</v>
      </c>
      <c r="D560" s="112"/>
      <c r="E560" s="35"/>
      <c r="F560" s="41"/>
      <c r="H560" s="281" t="s">
        <v>433</v>
      </c>
      <c r="I560" s="267">
        <v>325</v>
      </c>
      <c r="J560" s="279"/>
      <c r="K560" s="280"/>
      <c r="L560" s="262"/>
      <c r="M560" s="248"/>
      <c r="N560" s="248"/>
      <c r="O560" s="248"/>
    </row>
    <row r="561" spans="1:15" x14ac:dyDescent="0.25">
      <c r="A561" s="6"/>
      <c r="B561" s="26" t="s">
        <v>434</v>
      </c>
      <c r="C561" s="66">
        <v>250</v>
      </c>
      <c r="D561" s="112"/>
      <c r="E561" s="35"/>
      <c r="F561" s="41"/>
      <c r="H561" s="281" t="s">
        <v>434</v>
      </c>
      <c r="I561" s="267">
        <v>250</v>
      </c>
      <c r="J561" s="279"/>
      <c r="K561" s="280"/>
      <c r="L561" s="262"/>
      <c r="M561" s="248"/>
      <c r="N561" s="248"/>
      <c r="O561" s="248"/>
    </row>
    <row r="562" spans="1:15" x14ac:dyDescent="0.25">
      <c r="A562" s="6"/>
      <c r="B562" s="32"/>
      <c r="C562" s="36"/>
      <c r="D562" s="112"/>
      <c r="E562" s="35"/>
      <c r="F562" s="41"/>
      <c r="H562" s="358"/>
      <c r="I562" s="278"/>
      <c r="J562" s="279"/>
      <c r="K562" s="280"/>
      <c r="L562" s="262"/>
      <c r="M562" s="248"/>
      <c r="N562" s="248"/>
      <c r="O562" s="248"/>
    </row>
    <row r="563" spans="1:15" x14ac:dyDescent="0.25">
      <c r="A563" s="6"/>
      <c r="B563" s="38" t="s">
        <v>435</v>
      </c>
      <c r="C563" s="39"/>
      <c r="E563" s="40">
        <f>E540</f>
        <v>111885</v>
      </c>
      <c r="F563" s="451">
        <f>+E563/$E$2</f>
        <v>3.4616773550993775E-2</v>
      </c>
      <c r="G563" s="238">
        <f>+E563/K563</f>
        <v>1.0952259757040634</v>
      </c>
      <c r="H563" s="293" t="s">
        <v>435</v>
      </c>
      <c r="I563" s="294"/>
      <c r="J563" s="274"/>
      <c r="K563" s="295">
        <f>K540</f>
        <v>102157</v>
      </c>
      <c r="L563" s="296" t="e">
        <f>+K563/$K$2</f>
        <v>#REF!</v>
      </c>
      <c r="M563" s="248"/>
      <c r="N563" s="297">
        <f>-1+(K563/O563)</f>
        <v>-1.984168865435354E-2</v>
      </c>
      <c r="O563" s="448">
        <f>'[1]GASTOS 2020 Enviar'!$D$569</f>
        <v>104225</v>
      </c>
    </row>
    <row r="564" spans="1:15" x14ac:dyDescent="0.25">
      <c r="A564" s="6"/>
      <c r="B564" s="90"/>
      <c r="C564" s="16"/>
      <c r="D564" s="16"/>
      <c r="E564" s="16"/>
      <c r="F564" s="41"/>
      <c r="H564" s="365"/>
      <c r="I564" s="267"/>
      <c r="J564" s="267"/>
      <c r="K564" s="267"/>
      <c r="L564" s="262"/>
      <c r="M564" s="248"/>
      <c r="N564" s="248"/>
      <c r="O564" s="248"/>
    </row>
    <row r="565" spans="1:15" s="2" customFormat="1" x14ac:dyDescent="0.25">
      <c r="A565" s="484" t="s">
        <v>436</v>
      </c>
      <c r="B565" s="484"/>
      <c r="C565" s="484"/>
      <c r="D565" s="484"/>
      <c r="E565" s="484"/>
      <c r="F565" s="41"/>
      <c r="H565" s="298"/>
      <c r="I565" s="393"/>
      <c r="J565" s="423"/>
      <c r="K565" s="393"/>
      <c r="L565" s="262"/>
      <c r="M565" s="269"/>
      <c r="N565" s="269"/>
      <c r="O565" s="269"/>
    </row>
    <row r="566" spans="1:15" x14ac:dyDescent="0.25">
      <c r="A566" s="236"/>
      <c r="B566" s="236"/>
      <c r="C566" s="236"/>
      <c r="D566" s="236"/>
      <c r="E566" s="236"/>
      <c r="F566" s="41"/>
      <c r="H566" s="256"/>
      <c r="I566" s="278"/>
      <c r="J566" s="278"/>
      <c r="K566" s="278"/>
      <c r="L566" s="262"/>
      <c r="M566" s="248"/>
      <c r="N566" s="248"/>
      <c r="O566" s="248"/>
    </row>
    <row r="567" spans="1:15" x14ac:dyDescent="0.25">
      <c r="A567" s="6"/>
      <c r="B567" s="7" t="s">
        <v>3</v>
      </c>
      <c r="C567" s="24"/>
      <c r="D567" s="24"/>
      <c r="E567" s="24"/>
      <c r="F567" s="41"/>
      <c r="H567" s="260" t="s">
        <v>3</v>
      </c>
      <c r="I567" s="278"/>
      <c r="J567" s="278"/>
      <c r="K567" s="278"/>
      <c r="L567" s="262"/>
      <c r="M567" s="248"/>
      <c r="N567" s="248"/>
      <c r="O567" s="248"/>
    </row>
    <row r="568" spans="1:15" x14ac:dyDescent="0.25">
      <c r="A568" s="6"/>
      <c r="B568" s="8" t="s">
        <v>437</v>
      </c>
      <c r="C568" s="60"/>
      <c r="D568" s="60">
        <f>E586</f>
        <v>650255.63580000005</v>
      </c>
      <c r="E568" s="60"/>
      <c r="F568" s="41"/>
      <c r="H568" s="261" t="s">
        <v>437</v>
      </c>
      <c r="I568" s="328"/>
      <c r="J568" s="328">
        <f>K586</f>
        <v>620492.06000000006</v>
      </c>
      <c r="K568" s="328"/>
      <c r="L568" s="262"/>
      <c r="M568" s="248"/>
      <c r="N568" s="248"/>
      <c r="O568" s="248"/>
    </row>
    <row r="569" spans="1:15" s="2" customFormat="1" x14ac:dyDescent="0.25">
      <c r="A569" s="6"/>
      <c r="B569" s="8" t="s">
        <v>438</v>
      </c>
      <c r="C569" s="24"/>
      <c r="D569" s="24"/>
      <c r="E569" s="24"/>
      <c r="F569" s="41"/>
      <c r="H569" s="261" t="s">
        <v>438</v>
      </c>
      <c r="I569" s="278"/>
      <c r="J569" s="278"/>
      <c r="K569" s="278"/>
      <c r="L569" s="262"/>
      <c r="M569" s="269"/>
      <c r="N569" s="269"/>
      <c r="O569" s="269"/>
    </row>
    <row r="570" spans="1:15" s="2" customFormat="1" x14ac:dyDescent="0.25">
      <c r="A570" s="6"/>
      <c r="B570" s="8" t="s">
        <v>439</v>
      </c>
      <c r="C570" s="24"/>
      <c r="D570" s="24"/>
      <c r="E570" s="24"/>
      <c r="F570" s="41"/>
      <c r="H570" s="261" t="s">
        <v>439</v>
      </c>
      <c r="I570" s="278"/>
      <c r="J570" s="278"/>
      <c r="K570" s="278"/>
      <c r="L570" s="262"/>
      <c r="M570" s="269"/>
      <c r="N570" s="269"/>
      <c r="O570" s="269"/>
    </row>
    <row r="571" spans="1:15" s="2" customFormat="1" x14ac:dyDescent="0.25">
      <c r="A571" s="6"/>
      <c r="B571" s="13"/>
      <c r="C571" s="16"/>
      <c r="D571" s="16"/>
      <c r="E571" s="16"/>
      <c r="F571" s="41"/>
      <c r="H571" s="264"/>
      <c r="I571" s="267"/>
      <c r="J571" s="267"/>
      <c r="K571" s="267"/>
      <c r="L571" s="280"/>
      <c r="M571" s="269"/>
      <c r="N571" s="269"/>
      <c r="O571" s="269"/>
    </row>
    <row r="572" spans="1:15" s="2" customFormat="1" x14ac:dyDescent="0.25">
      <c r="A572" s="6"/>
      <c r="B572" s="7" t="s">
        <v>10</v>
      </c>
      <c r="C572" s="4"/>
      <c r="D572" s="4"/>
      <c r="E572" s="4"/>
      <c r="F572" s="41"/>
      <c r="H572" s="260" t="s">
        <v>10</v>
      </c>
      <c r="I572" s="250"/>
      <c r="J572" s="250"/>
      <c r="K572" s="250"/>
      <c r="L572" s="280"/>
      <c r="M572" s="269"/>
      <c r="N572" s="269"/>
      <c r="O572" s="269"/>
    </row>
    <row r="573" spans="1:15" x14ac:dyDescent="0.25">
      <c r="A573" s="6"/>
      <c r="B573" s="17" t="s">
        <v>440</v>
      </c>
      <c r="C573" s="232"/>
      <c r="D573" s="229"/>
      <c r="E573" s="232"/>
      <c r="F573" s="41"/>
      <c r="H573" s="268" t="s">
        <v>440</v>
      </c>
      <c r="I573" s="257"/>
      <c r="J573" s="412"/>
      <c r="K573" s="257"/>
      <c r="L573" s="280"/>
      <c r="M573" s="248"/>
      <c r="N573" s="248"/>
      <c r="O573" s="248"/>
    </row>
    <row r="574" spans="1:15" s="2" customFormat="1" x14ac:dyDescent="0.25">
      <c r="A574" s="6"/>
      <c r="B574" s="17" t="s">
        <v>441</v>
      </c>
      <c r="C574" s="3"/>
      <c r="D574" s="215"/>
      <c r="E574" s="3"/>
      <c r="F574" s="41"/>
      <c r="H574" s="268" t="s">
        <v>441</v>
      </c>
      <c r="I574" s="248"/>
      <c r="J574" s="274"/>
      <c r="K574" s="248"/>
      <c r="L574" s="280"/>
      <c r="M574" s="269"/>
      <c r="N574" s="269"/>
      <c r="O574" s="269"/>
    </row>
    <row r="575" spans="1:15" x14ac:dyDescent="0.25">
      <c r="A575" s="6"/>
      <c r="B575" s="17" t="s">
        <v>442</v>
      </c>
      <c r="C575" s="62"/>
      <c r="D575" s="62"/>
      <c r="E575" s="62"/>
      <c r="F575" s="41"/>
      <c r="H575" s="268" t="s">
        <v>442</v>
      </c>
      <c r="I575" s="329"/>
      <c r="J575" s="329"/>
      <c r="K575" s="329"/>
      <c r="L575" s="278"/>
      <c r="M575" s="248"/>
      <c r="N575" s="248"/>
      <c r="O575" s="248"/>
    </row>
    <row r="576" spans="1:15" x14ac:dyDescent="0.25">
      <c r="A576" s="6"/>
      <c r="B576" s="17" t="s">
        <v>443</v>
      </c>
      <c r="C576" s="41"/>
      <c r="D576" s="41"/>
      <c r="E576" s="41"/>
      <c r="F576" s="41"/>
      <c r="H576" s="268" t="s">
        <v>443</v>
      </c>
      <c r="I576" s="303"/>
      <c r="J576" s="303"/>
      <c r="K576" s="303"/>
      <c r="L576" s="278"/>
      <c r="M576" s="248"/>
      <c r="N576" s="248"/>
      <c r="O576" s="248"/>
    </row>
    <row r="577" spans="1:15" s="2" customFormat="1" ht="23.4" x14ac:dyDescent="0.25">
      <c r="A577" s="6"/>
      <c r="B577" s="17" t="s">
        <v>444</v>
      </c>
      <c r="C577" s="41"/>
      <c r="D577" s="41"/>
      <c r="E577" s="41"/>
      <c r="F577" s="41"/>
      <c r="H577" s="268" t="s">
        <v>444</v>
      </c>
      <c r="I577" s="303"/>
      <c r="J577" s="303"/>
      <c r="K577" s="303"/>
      <c r="L577" s="278"/>
      <c r="M577" s="269"/>
      <c r="N577" s="269"/>
      <c r="O577" s="269"/>
    </row>
    <row r="578" spans="1:15" s="2" customFormat="1" x14ac:dyDescent="0.25">
      <c r="A578" s="6"/>
      <c r="B578" s="17" t="s">
        <v>445</v>
      </c>
      <c r="C578" s="16"/>
      <c r="D578" s="16"/>
      <c r="E578" s="16"/>
      <c r="F578" s="41"/>
      <c r="H578" s="268" t="s">
        <v>445</v>
      </c>
      <c r="I578" s="267"/>
      <c r="J578" s="267"/>
      <c r="K578" s="267"/>
      <c r="L578" s="278"/>
      <c r="M578" s="269"/>
      <c r="N578" s="269"/>
      <c r="O578" s="269"/>
    </row>
    <row r="579" spans="1:15" s="2" customFormat="1" x14ac:dyDescent="0.25">
      <c r="A579" s="6"/>
      <c r="B579" s="17" t="s">
        <v>446</v>
      </c>
      <c r="C579" s="16"/>
      <c r="D579" s="16"/>
      <c r="E579" s="16"/>
      <c r="F579" s="41"/>
      <c r="H579" s="268" t="s">
        <v>446</v>
      </c>
      <c r="I579" s="267"/>
      <c r="J579" s="267"/>
      <c r="K579" s="267"/>
      <c r="L579" s="280"/>
      <c r="M579" s="269"/>
      <c r="N579" s="269"/>
      <c r="O579" s="269"/>
    </row>
    <row r="580" spans="1:15" s="2" customFormat="1" x14ac:dyDescent="0.25">
      <c r="A580" s="6"/>
      <c r="B580" s="17" t="s">
        <v>447</v>
      </c>
      <c r="C580" s="16"/>
      <c r="D580" s="16"/>
      <c r="E580" s="16"/>
      <c r="F580" s="41"/>
      <c r="H580" s="268" t="s">
        <v>447</v>
      </c>
      <c r="I580" s="267"/>
      <c r="J580" s="267"/>
      <c r="K580" s="267"/>
      <c r="L580" s="267"/>
      <c r="M580" s="269"/>
      <c r="N580" s="269"/>
      <c r="O580" s="269"/>
    </row>
    <row r="581" spans="1:15" s="2" customFormat="1" ht="23.4" x14ac:dyDescent="0.25">
      <c r="A581" s="6"/>
      <c r="B581" s="17" t="s">
        <v>448</v>
      </c>
      <c r="C581" s="16"/>
      <c r="D581" s="16"/>
      <c r="E581" s="16"/>
      <c r="F581" s="41"/>
      <c r="H581" s="268" t="s">
        <v>448</v>
      </c>
      <c r="I581" s="267"/>
      <c r="J581" s="267"/>
      <c r="K581" s="267"/>
      <c r="L581" s="257"/>
      <c r="M581" s="269"/>
      <c r="N581" s="269"/>
      <c r="O581" s="269"/>
    </row>
    <row r="582" spans="1:15" s="2" customFormat="1" x14ac:dyDescent="0.25">
      <c r="A582" s="6"/>
      <c r="B582" s="17" t="s">
        <v>449</v>
      </c>
      <c r="C582" s="11"/>
      <c r="D582" s="11"/>
      <c r="E582" s="11"/>
      <c r="F582" s="41"/>
      <c r="H582" s="268" t="s">
        <v>449</v>
      </c>
      <c r="I582" s="262"/>
      <c r="J582" s="262"/>
      <c r="K582" s="262"/>
      <c r="L582" s="278"/>
      <c r="M582" s="269"/>
      <c r="N582" s="269"/>
      <c r="O582" s="269"/>
    </row>
    <row r="583" spans="1:15" s="2" customFormat="1" ht="23.4" x14ac:dyDescent="0.25">
      <c r="A583" s="6"/>
      <c r="B583" s="17" t="s">
        <v>450</v>
      </c>
      <c r="C583" s="16"/>
      <c r="D583" s="16"/>
      <c r="E583" s="16"/>
      <c r="F583" s="41"/>
      <c r="H583" s="268" t="s">
        <v>450</v>
      </c>
      <c r="I583" s="267"/>
      <c r="J583" s="267"/>
      <c r="K583" s="267"/>
      <c r="L583" s="278"/>
      <c r="M583" s="269"/>
      <c r="N583" s="269"/>
      <c r="O583" s="269"/>
    </row>
    <row r="584" spans="1:15" s="2" customFormat="1" x14ac:dyDescent="0.25">
      <c r="A584" s="6"/>
      <c r="B584" s="17"/>
      <c r="C584" s="16"/>
      <c r="D584" s="16"/>
      <c r="E584" s="16"/>
      <c r="F584" s="41"/>
      <c r="H584" s="268"/>
      <c r="I584" s="267"/>
      <c r="J584" s="267"/>
      <c r="K584" s="267"/>
      <c r="L584" s="328"/>
      <c r="M584" s="269"/>
      <c r="N584" s="269"/>
      <c r="O584" s="269"/>
    </row>
    <row r="585" spans="1:15" s="2" customFormat="1" x14ac:dyDescent="0.25">
      <c r="A585" s="6"/>
      <c r="B585" s="7" t="s">
        <v>16</v>
      </c>
      <c r="C585" s="16"/>
      <c r="D585" s="16"/>
      <c r="E585" s="16"/>
      <c r="F585" s="41"/>
      <c r="H585" s="260" t="s">
        <v>16</v>
      </c>
      <c r="I585" s="267"/>
      <c r="J585" s="267"/>
      <c r="K585" s="267"/>
      <c r="L585" s="278"/>
      <c r="M585" s="269"/>
      <c r="N585" s="269"/>
      <c r="O585" s="269"/>
    </row>
    <row r="586" spans="1:15" x14ac:dyDescent="0.25">
      <c r="A586" s="6"/>
      <c r="B586" s="44" t="s">
        <v>437</v>
      </c>
      <c r="C586" s="20"/>
      <c r="E586" s="21">
        <f>SUM(D588:D661)</f>
        <v>650255.63580000005</v>
      </c>
      <c r="F586" s="450">
        <f>+E586/$E$2</f>
        <v>0.20118650484645914</v>
      </c>
      <c r="G586" s="238">
        <f>+E586/K586</f>
        <v>1.0479676980878692</v>
      </c>
      <c r="H586" s="309" t="s">
        <v>437</v>
      </c>
      <c r="I586" s="273"/>
      <c r="J586" s="274"/>
      <c r="K586" s="275">
        <f>SUM(J588:J661)</f>
        <v>620492.06000000006</v>
      </c>
      <c r="L586" s="278"/>
      <c r="M586" s="248"/>
      <c r="N586" s="248"/>
      <c r="O586" s="248"/>
    </row>
    <row r="587" spans="1:15" x14ac:dyDescent="0.25">
      <c r="A587" s="6"/>
      <c r="B587" s="136" t="s">
        <v>451</v>
      </c>
      <c r="C587" s="35"/>
      <c r="D587" s="112"/>
      <c r="E587" s="35"/>
      <c r="F587" s="41"/>
      <c r="H587" s="424" t="s">
        <v>451</v>
      </c>
      <c r="I587" s="280"/>
      <c r="J587" s="279"/>
      <c r="K587" s="280"/>
      <c r="L587" s="267"/>
      <c r="M587" s="248"/>
      <c r="N587" s="248"/>
      <c r="O587" s="248"/>
    </row>
    <row r="588" spans="1:15" s="2" customFormat="1" x14ac:dyDescent="0.25">
      <c r="A588" s="6" t="s">
        <v>452</v>
      </c>
      <c r="B588" s="15" t="s">
        <v>453</v>
      </c>
      <c r="C588" s="27"/>
      <c r="D588" s="114">
        <v>100164.29</v>
      </c>
      <c r="E588" s="11"/>
      <c r="F588" s="11"/>
      <c r="H588" s="266" t="s">
        <v>453</v>
      </c>
      <c r="I588" s="280"/>
      <c r="J588" s="283">
        <v>96800</v>
      </c>
      <c r="K588" s="262"/>
      <c r="L588" s="250"/>
      <c r="M588" s="269"/>
      <c r="N588" s="269"/>
      <c r="O588" s="269"/>
    </row>
    <row r="589" spans="1:15" x14ac:dyDescent="0.25">
      <c r="A589" s="6" t="s">
        <v>454</v>
      </c>
      <c r="B589" s="15" t="s">
        <v>455</v>
      </c>
      <c r="C589" s="27"/>
      <c r="D589" s="114">
        <f>74171.03*1.02</f>
        <v>75654.450599999996</v>
      </c>
      <c r="E589" s="11"/>
      <c r="F589" s="11"/>
      <c r="H589" s="266" t="s">
        <v>455</v>
      </c>
      <c r="I589" s="280"/>
      <c r="J589" s="283">
        <v>73000</v>
      </c>
      <c r="K589" s="262"/>
      <c r="L589" s="257"/>
      <c r="M589" s="248"/>
      <c r="N589" s="248"/>
      <c r="O589" s="248"/>
    </row>
    <row r="590" spans="1:15" x14ac:dyDescent="0.25">
      <c r="A590" s="6" t="s">
        <v>456</v>
      </c>
      <c r="B590" s="15" t="s">
        <v>457</v>
      </c>
      <c r="C590" s="27"/>
      <c r="D590" s="114">
        <f>115960.76*1.02</f>
        <v>118279.9752</v>
      </c>
      <c r="E590" s="11"/>
      <c r="F590" s="11"/>
      <c r="H590" s="266" t="s">
        <v>457</v>
      </c>
      <c r="I590" s="280"/>
      <c r="J590" s="283">
        <v>116000</v>
      </c>
      <c r="K590" s="262"/>
      <c r="L590" s="248"/>
      <c r="M590" s="248"/>
      <c r="N590" s="248"/>
      <c r="O590" s="248"/>
    </row>
    <row r="591" spans="1:15" x14ac:dyDescent="0.25">
      <c r="A591" s="6" t="s">
        <v>458</v>
      </c>
      <c r="B591" s="15" t="s">
        <v>459</v>
      </c>
      <c r="C591" s="27"/>
      <c r="D591" s="114">
        <v>13314.01</v>
      </c>
      <c r="E591" s="11"/>
      <c r="F591" s="11"/>
      <c r="H591" s="266" t="s">
        <v>459</v>
      </c>
      <c r="I591" s="280"/>
      <c r="J591" s="283">
        <v>12000</v>
      </c>
      <c r="K591" s="262"/>
      <c r="L591" s="329"/>
      <c r="M591" s="248"/>
      <c r="N591" s="248"/>
      <c r="O591" s="248"/>
    </row>
    <row r="592" spans="1:15" x14ac:dyDescent="0.25">
      <c r="A592" s="6" t="s">
        <v>460</v>
      </c>
      <c r="B592" s="137" t="s">
        <v>461</v>
      </c>
      <c r="C592" s="27"/>
      <c r="D592" s="114">
        <v>1500</v>
      </c>
      <c r="E592" s="11"/>
      <c r="F592" s="11"/>
      <c r="H592" s="286" t="s">
        <v>461</v>
      </c>
      <c r="I592" s="280"/>
      <c r="J592" s="283">
        <v>1700</v>
      </c>
      <c r="K592" s="262"/>
      <c r="L592" s="303"/>
      <c r="M592" s="248"/>
      <c r="N592" s="248"/>
      <c r="O592" s="248"/>
    </row>
    <row r="593" spans="1:15" x14ac:dyDescent="0.25">
      <c r="A593" s="6" t="s">
        <v>462</v>
      </c>
      <c r="B593" s="137" t="s">
        <v>463</v>
      </c>
      <c r="C593" s="27"/>
      <c r="D593" s="114">
        <v>4675.16</v>
      </c>
      <c r="E593" s="11"/>
      <c r="F593" s="11"/>
      <c r="H593" s="286" t="s">
        <v>463</v>
      </c>
      <c r="I593" s="280"/>
      <c r="J593" s="283">
        <v>4675.16</v>
      </c>
      <c r="K593" s="262"/>
      <c r="L593" s="303"/>
      <c r="M593" s="248"/>
      <c r="N593" s="248"/>
      <c r="O593" s="248"/>
    </row>
    <row r="594" spans="1:15" x14ac:dyDescent="0.25">
      <c r="A594" s="6" t="s">
        <v>464</v>
      </c>
      <c r="B594" s="137" t="s">
        <v>465</v>
      </c>
      <c r="C594" s="27"/>
      <c r="D594" s="114">
        <v>78100.850000000006</v>
      </c>
      <c r="E594" s="11"/>
      <c r="F594" s="11"/>
      <c r="H594" s="286" t="s">
        <v>465</v>
      </c>
      <c r="I594" s="280"/>
      <c r="J594" s="283">
        <v>77900</v>
      </c>
      <c r="K594" s="262"/>
      <c r="L594" s="267"/>
      <c r="M594" s="248"/>
      <c r="N594" s="248"/>
      <c r="O594" s="248"/>
    </row>
    <row r="595" spans="1:15" x14ac:dyDescent="0.25">
      <c r="A595" s="6" t="s">
        <v>466</v>
      </c>
      <c r="B595" s="137" t="s">
        <v>467</v>
      </c>
      <c r="C595" s="27"/>
      <c r="D595" s="114">
        <v>2200</v>
      </c>
      <c r="E595" s="11"/>
      <c r="F595" s="11"/>
      <c r="H595" s="286" t="s">
        <v>467</v>
      </c>
      <c r="I595" s="280"/>
      <c r="J595" s="283">
        <v>2200</v>
      </c>
      <c r="K595" s="262"/>
      <c r="L595" s="267"/>
      <c r="M595" s="248"/>
      <c r="N595" s="248"/>
      <c r="O595" s="248"/>
    </row>
    <row r="596" spans="1:15" x14ac:dyDescent="0.25">
      <c r="A596" s="6" t="s">
        <v>468</v>
      </c>
      <c r="B596" s="138" t="s">
        <v>469</v>
      </c>
      <c r="C596" s="27"/>
      <c r="D596" s="114">
        <v>700</v>
      </c>
      <c r="E596" s="11"/>
      <c r="F596" s="11"/>
      <c r="H596" s="425" t="s">
        <v>469</v>
      </c>
      <c r="I596" s="280"/>
      <c r="J596" s="283">
        <v>700</v>
      </c>
      <c r="K596" s="262"/>
      <c r="L596" s="267"/>
      <c r="M596" s="248"/>
      <c r="N596" s="248"/>
      <c r="O596" s="248"/>
    </row>
    <row r="597" spans="1:15" x14ac:dyDescent="0.25">
      <c r="A597" s="6" t="s">
        <v>470</v>
      </c>
      <c r="B597" s="138" t="s">
        <v>471</v>
      </c>
      <c r="C597" s="27"/>
      <c r="D597" s="114">
        <v>7000</v>
      </c>
      <c r="E597" s="11"/>
      <c r="F597" s="11"/>
      <c r="H597" s="425" t="s">
        <v>471</v>
      </c>
      <c r="I597" s="280"/>
      <c r="J597" s="283">
        <v>7000</v>
      </c>
      <c r="K597" s="262"/>
      <c r="L597" s="267"/>
      <c r="M597" s="248"/>
      <c r="N597" s="248"/>
      <c r="O597" s="248"/>
    </row>
    <row r="598" spans="1:15" x14ac:dyDescent="0.25">
      <c r="A598" s="6" t="s">
        <v>472</v>
      </c>
      <c r="B598" s="30" t="s">
        <v>473</v>
      </c>
      <c r="C598" s="27"/>
      <c r="D598" s="114">
        <f>SUM(C599:C601)</f>
        <v>16000</v>
      </c>
      <c r="E598" s="11"/>
      <c r="F598" s="11"/>
      <c r="H598" s="426" t="s">
        <v>473</v>
      </c>
      <c r="I598" s="280"/>
      <c r="J598" s="283">
        <f>SUM(I599:I601)</f>
        <v>16000</v>
      </c>
      <c r="K598" s="262"/>
      <c r="L598" s="262"/>
      <c r="M598" s="248"/>
      <c r="N598" s="248"/>
      <c r="O598" s="248"/>
    </row>
    <row r="599" spans="1:15" x14ac:dyDescent="0.25">
      <c r="A599" s="6"/>
      <c r="B599" s="26" t="s">
        <v>474</v>
      </c>
      <c r="C599" s="66">
        <v>8500</v>
      </c>
      <c r="D599" s="114"/>
      <c r="E599" s="11"/>
      <c r="F599" s="11"/>
      <c r="H599" s="281" t="s">
        <v>474</v>
      </c>
      <c r="I599" s="267">
        <v>8500</v>
      </c>
      <c r="J599" s="283"/>
      <c r="K599" s="262"/>
      <c r="L599" s="267"/>
      <c r="M599" s="248"/>
      <c r="N599" s="248"/>
      <c r="O599" s="248"/>
    </row>
    <row r="600" spans="1:15" x14ac:dyDescent="0.25">
      <c r="A600" s="6"/>
      <c r="B600" s="26" t="s">
        <v>475</v>
      </c>
      <c r="C600" s="66">
        <v>3000</v>
      </c>
      <c r="D600" s="10"/>
      <c r="E600" s="9"/>
      <c r="F600" s="9"/>
      <c r="H600" s="281" t="s">
        <v>475</v>
      </c>
      <c r="I600" s="267">
        <v>3000</v>
      </c>
      <c r="J600" s="283"/>
      <c r="K600" s="262"/>
      <c r="L600" s="267"/>
      <c r="M600" s="248"/>
      <c r="N600" s="248"/>
      <c r="O600" s="248"/>
    </row>
    <row r="601" spans="1:15" x14ac:dyDescent="0.25">
      <c r="A601" s="6"/>
      <c r="B601" s="26" t="s">
        <v>476</v>
      </c>
      <c r="C601" s="66">
        <v>4500</v>
      </c>
      <c r="D601" s="10"/>
      <c r="E601" s="9"/>
      <c r="F601" s="9"/>
      <c r="H601" s="281" t="s">
        <v>476</v>
      </c>
      <c r="I601" s="267">
        <v>4500</v>
      </c>
      <c r="J601" s="283"/>
      <c r="K601" s="262"/>
      <c r="L601" s="267"/>
      <c r="M601" s="248"/>
      <c r="N601" s="248"/>
      <c r="O601" s="248"/>
    </row>
    <row r="602" spans="1:15" x14ac:dyDescent="0.25">
      <c r="A602" s="6" t="s">
        <v>477</v>
      </c>
      <c r="B602" s="30" t="s">
        <v>478</v>
      </c>
      <c r="C602" s="139"/>
      <c r="D602" s="114">
        <f>SUM(C603:C606)</f>
        <v>21200</v>
      </c>
      <c r="E602" s="11"/>
      <c r="F602" s="11"/>
      <c r="H602" s="426" t="s">
        <v>478</v>
      </c>
      <c r="I602" s="427"/>
      <c r="J602" s="283">
        <f>SUM(I603:I606)</f>
        <v>21700</v>
      </c>
      <c r="K602" s="262"/>
      <c r="L602" s="276"/>
      <c r="M602" s="248"/>
      <c r="N602" s="248"/>
      <c r="O602" s="248"/>
    </row>
    <row r="603" spans="1:15" x14ac:dyDescent="0.25">
      <c r="A603" s="6"/>
      <c r="B603" s="26" t="s">
        <v>479</v>
      </c>
      <c r="C603" s="66">
        <v>12500</v>
      </c>
      <c r="D603" s="10"/>
      <c r="E603" s="9"/>
      <c r="F603" s="9"/>
      <c r="H603" s="281" t="s">
        <v>479</v>
      </c>
      <c r="I603" s="267">
        <v>12500</v>
      </c>
      <c r="J603" s="283"/>
      <c r="K603" s="262"/>
      <c r="L603" s="280"/>
      <c r="M603" s="248"/>
      <c r="N603" s="248"/>
      <c r="O603" s="248"/>
    </row>
    <row r="604" spans="1:15" x14ac:dyDescent="0.25">
      <c r="A604" s="6"/>
      <c r="B604" s="169" t="s">
        <v>480</v>
      </c>
      <c r="C604" s="66">
        <v>7000</v>
      </c>
      <c r="D604" s="10"/>
      <c r="E604" s="9"/>
      <c r="F604" s="9"/>
      <c r="H604" s="281" t="s">
        <v>480</v>
      </c>
      <c r="I604" s="267">
        <v>7000</v>
      </c>
      <c r="J604" s="283"/>
      <c r="K604" s="262"/>
      <c r="L604" s="280"/>
      <c r="M604" s="248"/>
      <c r="N604" s="248"/>
      <c r="O604" s="248"/>
    </row>
    <row r="605" spans="1:15" x14ac:dyDescent="0.25">
      <c r="A605" s="6"/>
      <c r="B605" s="169" t="s">
        <v>481</v>
      </c>
      <c r="C605" s="66">
        <v>700</v>
      </c>
      <c r="D605" s="10"/>
      <c r="E605" s="9"/>
      <c r="F605" s="9"/>
      <c r="H605" s="281" t="s">
        <v>481</v>
      </c>
      <c r="I605" s="267">
        <v>700</v>
      </c>
      <c r="J605" s="283"/>
      <c r="K605" s="262"/>
      <c r="L605" s="280"/>
      <c r="M605" s="248"/>
      <c r="N605" s="248"/>
      <c r="O605" s="248"/>
    </row>
    <row r="606" spans="1:15" x14ac:dyDescent="0.25">
      <c r="A606" s="6"/>
      <c r="B606" s="184" t="s">
        <v>482</v>
      </c>
      <c r="C606" s="66">
        <v>1000</v>
      </c>
      <c r="D606" s="10"/>
      <c r="E606" s="9"/>
      <c r="F606" s="9"/>
      <c r="H606" s="305" t="s">
        <v>482</v>
      </c>
      <c r="I606" s="267">
        <v>1500</v>
      </c>
      <c r="J606" s="283"/>
      <c r="K606" s="262"/>
      <c r="L606" s="280"/>
      <c r="M606" s="248"/>
      <c r="N606" s="248"/>
      <c r="O606" s="248"/>
    </row>
    <row r="607" spans="1:15" x14ac:dyDescent="0.25">
      <c r="A607" s="6" t="s">
        <v>483</v>
      </c>
      <c r="B607" s="140" t="s">
        <v>484</v>
      </c>
      <c r="C607" s="27"/>
      <c r="D607" s="114">
        <f>SUM(C608:C613)</f>
        <v>25096.899999999998</v>
      </c>
      <c r="E607" s="11"/>
      <c r="F607" s="11"/>
      <c r="H607" s="426" t="s">
        <v>484</v>
      </c>
      <c r="I607" s="280"/>
      <c r="J607" s="283">
        <f>SUM(I608:I613)</f>
        <v>25096.899999999998</v>
      </c>
      <c r="K607" s="262"/>
      <c r="L607" s="280"/>
      <c r="M607" s="248"/>
      <c r="N607" s="248"/>
      <c r="O607" s="248"/>
    </row>
    <row r="608" spans="1:15" x14ac:dyDescent="0.25">
      <c r="A608" s="6"/>
      <c r="B608" s="26" t="s">
        <v>485</v>
      </c>
      <c r="C608" s="66">
        <v>1100</v>
      </c>
      <c r="D608" s="10"/>
      <c r="E608" s="9"/>
      <c r="F608" s="9"/>
      <c r="H608" s="281" t="s">
        <v>485</v>
      </c>
      <c r="I608" s="267">
        <v>1100</v>
      </c>
      <c r="J608" s="283"/>
      <c r="K608" s="262"/>
      <c r="L608" s="280"/>
      <c r="M608" s="248"/>
      <c r="N608" s="248"/>
      <c r="O608" s="248"/>
    </row>
    <row r="609" spans="1:15" x14ac:dyDescent="0.25">
      <c r="A609" s="6"/>
      <c r="B609" s="26" t="s">
        <v>486</v>
      </c>
      <c r="C609" s="66">
        <v>750</v>
      </c>
      <c r="D609" s="10"/>
      <c r="E609" s="9"/>
      <c r="F609" s="9"/>
      <c r="H609" s="281" t="s">
        <v>486</v>
      </c>
      <c r="I609" s="267">
        <v>750</v>
      </c>
      <c r="J609" s="283"/>
      <c r="K609" s="262"/>
      <c r="L609" s="280"/>
      <c r="M609" s="248"/>
      <c r="N609" s="248"/>
      <c r="O609" s="248"/>
    </row>
    <row r="610" spans="1:15" x14ac:dyDescent="0.25">
      <c r="A610" s="6"/>
      <c r="B610" s="26" t="s">
        <v>487</v>
      </c>
      <c r="C610" s="66">
        <v>17435.73</v>
      </c>
      <c r="D610" s="114"/>
      <c r="E610" s="11"/>
      <c r="F610" s="11"/>
      <c r="H610" s="281" t="s">
        <v>487</v>
      </c>
      <c r="I610" s="267">
        <v>17435.73</v>
      </c>
      <c r="J610" s="283"/>
      <c r="K610" s="262"/>
      <c r="L610" s="280"/>
      <c r="M610" s="248"/>
      <c r="N610" s="248"/>
      <c r="O610" s="248"/>
    </row>
    <row r="611" spans="1:15" x14ac:dyDescent="0.25">
      <c r="A611" s="1"/>
      <c r="B611" s="167" t="s">
        <v>488</v>
      </c>
      <c r="C611" s="66">
        <v>1181.51</v>
      </c>
      <c r="D611" s="114"/>
      <c r="E611" s="11"/>
      <c r="F611" s="11"/>
      <c r="H611" s="305" t="s">
        <v>488</v>
      </c>
      <c r="I611" s="267">
        <v>1181.51</v>
      </c>
      <c r="J611" s="283"/>
      <c r="K611" s="262"/>
      <c r="L611" s="280"/>
      <c r="M611" s="248"/>
      <c r="N611" s="248"/>
      <c r="O611" s="248"/>
    </row>
    <row r="612" spans="1:15" x14ac:dyDescent="0.25">
      <c r="A612" s="6"/>
      <c r="B612" s="26" t="s">
        <v>489</v>
      </c>
      <c r="C612" s="66">
        <v>1129.6600000000001</v>
      </c>
      <c r="D612" s="166"/>
      <c r="E612" s="208"/>
      <c r="F612" s="208"/>
      <c r="H612" s="281" t="s">
        <v>489</v>
      </c>
      <c r="I612" s="267">
        <v>1129.6600000000001</v>
      </c>
      <c r="J612" s="345"/>
      <c r="K612" s="301"/>
      <c r="L612" s="280"/>
      <c r="M612" s="248"/>
      <c r="N612" s="248"/>
      <c r="O612" s="248"/>
    </row>
    <row r="613" spans="1:15" x14ac:dyDescent="0.25">
      <c r="A613" s="6"/>
      <c r="B613" s="169" t="s">
        <v>490</v>
      </c>
      <c r="C613" s="66">
        <v>3500</v>
      </c>
      <c r="D613" s="10"/>
      <c r="E613" s="9"/>
      <c r="F613" s="9"/>
      <c r="H613" s="281" t="s">
        <v>490</v>
      </c>
      <c r="I613" s="267">
        <v>3500</v>
      </c>
      <c r="J613" s="283"/>
      <c r="K613" s="262"/>
      <c r="L613" s="280"/>
      <c r="M613" s="248"/>
      <c r="N613" s="248"/>
      <c r="O613" s="248"/>
    </row>
    <row r="614" spans="1:15" x14ac:dyDescent="0.25">
      <c r="A614" s="6" t="s">
        <v>491</v>
      </c>
      <c r="B614" s="30" t="s">
        <v>492</v>
      </c>
      <c r="C614" s="139"/>
      <c r="D614" s="114">
        <f>SUM(C615:C620)</f>
        <v>42800</v>
      </c>
      <c r="E614" s="11"/>
      <c r="F614" s="11"/>
      <c r="H614" s="426" t="s">
        <v>492</v>
      </c>
      <c r="I614" s="427"/>
      <c r="J614" s="283">
        <f>SUM(I615:I620)</f>
        <v>29800</v>
      </c>
      <c r="K614" s="262"/>
      <c r="L614" s="280"/>
      <c r="M614" s="248"/>
      <c r="N614" s="248"/>
      <c r="O614" s="248"/>
    </row>
    <row r="615" spans="1:15" x14ac:dyDescent="0.25">
      <c r="A615" s="6"/>
      <c r="B615" s="26" t="s">
        <v>493</v>
      </c>
      <c r="C615" s="66">
        <v>4500</v>
      </c>
      <c r="D615" s="10"/>
      <c r="E615" s="9"/>
      <c r="F615" s="9"/>
      <c r="H615" s="281" t="s">
        <v>493</v>
      </c>
      <c r="I615" s="267">
        <v>4500</v>
      </c>
      <c r="J615" s="283"/>
      <c r="K615" s="262"/>
      <c r="L615" s="280"/>
      <c r="M615" s="248"/>
      <c r="N615" s="248"/>
      <c r="O615" s="248"/>
    </row>
    <row r="616" spans="1:15" x14ac:dyDescent="0.25">
      <c r="A616" s="6"/>
      <c r="B616" s="26" t="s">
        <v>494</v>
      </c>
      <c r="C616" s="66">
        <v>20000</v>
      </c>
      <c r="D616" s="112"/>
      <c r="E616" s="35"/>
      <c r="F616" s="35"/>
      <c r="H616" s="281" t="s">
        <v>494</v>
      </c>
      <c r="I616" s="267">
        <v>20000</v>
      </c>
      <c r="J616" s="279"/>
      <c r="K616" s="280"/>
      <c r="L616" s="262"/>
      <c r="M616" s="248"/>
      <c r="N616" s="248"/>
      <c r="O616" s="248"/>
    </row>
    <row r="617" spans="1:15" x14ac:dyDescent="0.25">
      <c r="A617" s="6"/>
      <c r="B617" s="26" t="s">
        <v>758</v>
      </c>
      <c r="C617" s="66">
        <v>6000</v>
      </c>
      <c r="D617" s="112"/>
      <c r="E617" s="35"/>
      <c r="F617" s="35"/>
      <c r="H617" s="281"/>
      <c r="I617" s="267"/>
      <c r="J617" s="279"/>
      <c r="K617" s="280"/>
      <c r="L617" s="262"/>
      <c r="M617" s="248"/>
      <c r="N617" s="248"/>
      <c r="O617" s="248"/>
    </row>
    <row r="618" spans="1:15" x14ac:dyDescent="0.25">
      <c r="A618" s="6"/>
      <c r="B618" s="184" t="s">
        <v>729</v>
      </c>
      <c r="C618" s="66">
        <v>4000</v>
      </c>
      <c r="D618" s="112"/>
      <c r="E618" s="35"/>
      <c r="F618" s="35"/>
      <c r="H618" s="281"/>
      <c r="I618" s="267"/>
      <c r="J618" s="279"/>
      <c r="K618" s="280"/>
      <c r="L618" s="262"/>
      <c r="M618" s="248"/>
      <c r="N618" s="248"/>
      <c r="O618" s="248"/>
    </row>
    <row r="619" spans="1:15" x14ac:dyDescent="0.25">
      <c r="A619" s="6"/>
      <c r="B619" s="26" t="s">
        <v>495</v>
      </c>
      <c r="C619" s="16">
        <v>800</v>
      </c>
      <c r="D619" s="112"/>
      <c r="E619" s="35"/>
      <c r="F619" s="35"/>
      <c r="H619" s="281" t="s">
        <v>495</v>
      </c>
      <c r="I619" s="267">
        <v>800</v>
      </c>
      <c r="J619" s="279"/>
      <c r="K619" s="280"/>
      <c r="L619" s="262"/>
      <c r="M619" s="248"/>
      <c r="N619" s="248"/>
      <c r="O619" s="248"/>
    </row>
    <row r="620" spans="1:15" x14ac:dyDescent="0.25">
      <c r="A620" s="6"/>
      <c r="B620" s="26" t="s">
        <v>659</v>
      </c>
      <c r="C620" s="16">
        <v>7500</v>
      </c>
      <c r="D620" s="112"/>
      <c r="E620" s="35"/>
      <c r="F620" s="35"/>
      <c r="H620" s="281" t="s">
        <v>659</v>
      </c>
      <c r="I620" s="267">
        <v>4500</v>
      </c>
      <c r="J620" s="279"/>
      <c r="K620" s="280"/>
      <c r="L620" s="280"/>
      <c r="M620" s="248"/>
      <c r="N620" s="248"/>
      <c r="O620" s="248"/>
    </row>
    <row r="621" spans="1:15" x14ac:dyDescent="0.25">
      <c r="A621" s="6" t="s">
        <v>496</v>
      </c>
      <c r="B621" s="30" t="s">
        <v>497</v>
      </c>
      <c r="C621" s="50"/>
      <c r="D621" s="114">
        <v>5000</v>
      </c>
      <c r="E621" s="197"/>
      <c r="F621" s="197"/>
      <c r="H621" s="426" t="s">
        <v>497</v>
      </c>
      <c r="I621" s="316"/>
      <c r="J621" s="283">
        <v>5000</v>
      </c>
      <c r="K621" s="308"/>
      <c r="L621" s="262"/>
      <c r="M621" s="248"/>
      <c r="N621" s="248"/>
      <c r="O621" s="248"/>
    </row>
    <row r="622" spans="1:15" x14ac:dyDescent="0.25">
      <c r="A622" s="6"/>
      <c r="B622" s="26" t="s">
        <v>498</v>
      </c>
      <c r="C622" s="16"/>
      <c r="D622" s="43"/>
      <c r="E622" s="27"/>
      <c r="F622" s="27"/>
      <c r="H622" s="281" t="s">
        <v>498</v>
      </c>
      <c r="I622" s="267"/>
      <c r="J622" s="279"/>
      <c r="K622" s="280"/>
      <c r="L622" s="262"/>
      <c r="M622" s="248"/>
      <c r="N622" s="248"/>
      <c r="O622" s="248"/>
    </row>
    <row r="623" spans="1:15" x14ac:dyDescent="0.25">
      <c r="A623" s="6" t="s">
        <v>499</v>
      </c>
      <c r="B623" s="30" t="s">
        <v>500</v>
      </c>
      <c r="C623" s="139"/>
      <c r="D623" s="114">
        <f>C624</f>
        <v>10000</v>
      </c>
      <c r="E623" s="11"/>
      <c r="F623" s="11"/>
      <c r="H623" s="426" t="s">
        <v>500</v>
      </c>
      <c r="I623" s="427"/>
      <c r="J623" s="283">
        <f>I624</f>
        <v>10000</v>
      </c>
      <c r="K623" s="262"/>
      <c r="L623" s="262"/>
      <c r="M623" s="248"/>
      <c r="N623" s="248"/>
      <c r="O623" s="248"/>
    </row>
    <row r="624" spans="1:15" x14ac:dyDescent="0.25">
      <c r="A624" s="6"/>
      <c r="B624" s="26" t="s">
        <v>501</v>
      </c>
      <c r="C624" s="16">
        <v>10000</v>
      </c>
      <c r="D624" s="231"/>
      <c r="E624" s="209"/>
      <c r="F624" s="209"/>
      <c r="H624" s="281" t="s">
        <v>501</v>
      </c>
      <c r="I624" s="267">
        <v>10000</v>
      </c>
      <c r="J624" s="428"/>
      <c r="K624" s="429"/>
      <c r="L624" s="262"/>
      <c r="M624" s="248"/>
      <c r="N624" s="248"/>
      <c r="O624" s="248"/>
    </row>
    <row r="625" spans="1:15" x14ac:dyDescent="0.25">
      <c r="A625" s="6" t="s">
        <v>502</v>
      </c>
      <c r="B625" s="141" t="s">
        <v>503</v>
      </c>
      <c r="C625" s="27"/>
      <c r="D625" s="114">
        <v>5000</v>
      </c>
      <c r="E625" s="11"/>
      <c r="F625" s="11"/>
      <c r="H625" s="430" t="s">
        <v>503</v>
      </c>
      <c r="I625" s="280"/>
      <c r="J625" s="283">
        <v>5000</v>
      </c>
      <c r="K625" s="262"/>
      <c r="L625" s="280"/>
      <c r="M625" s="248"/>
      <c r="N625" s="248"/>
      <c r="O625" s="248"/>
    </row>
    <row r="626" spans="1:15" x14ac:dyDescent="0.25">
      <c r="A626" s="6" t="s">
        <v>504</v>
      </c>
      <c r="B626" s="141" t="s">
        <v>505</v>
      </c>
      <c r="C626" s="27"/>
      <c r="D626" s="114">
        <f>SUM(C627:C631)</f>
        <v>31650</v>
      </c>
      <c r="E626" s="11"/>
      <c r="F626" s="11"/>
      <c r="H626" s="430" t="s">
        <v>505</v>
      </c>
      <c r="I626" s="280"/>
      <c r="J626" s="283">
        <f>SUM(I627:I631)</f>
        <v>31650</v>
      </c>
      <c r="K626" s="262"/>
      <c r="L626" s="262"/>
      <c r="M626" s="248"/>
      <c r="N626" s="248"/>
      <c r="O626" s="248"/>
    </row>
    <row r="627" spans="1:15" x14ac:dyDescent="0.25">
      <c r="A627" s="6"/>
      <c r="B627" s="26" t="s">
        <v>506</v>
      </c>
      <c r="C627" s="66">
        <v>350</v>
      </c>
      <c r="D627" s="112"/>
      <c r="E627" s="35"/>
      <c r="F627" s="35"/>
      <c r="H627" s="281" t="s">
        <v>506</v>
      </c>
      <c r="I627" s="267">
        <v>350</v>
      </c>
      <c r="J627" s="279"/>
      <c r="K627" s="280"/>
      <c r="L627" s="262"/>
      <c r="M627" s="248"/>
      <c r="N627" s="248"/>
      <c r="O627" s="248"/>
    </row>
    <row r="628" spans="1:15" x14ac:dyDescent="0.25">
      <c r="A628" s="6"/>
      <c r="B628" s="26" t="s">
        <v>507</v>
      </c>
      <c r="C628" s="66">
        <v>1000</v>
      </c>
      <c r="D628" s="10"/>
      <c r="E628" s="9"/>
      <c r="F628" s="9"/>
      <c r="H628" s="281" t="s">
        <v>507</v>
      </c>
      <c r="I628" s="267">
        <v>1000</v>
      </c>
      <c r="J628" s="283"/>
      <c r="K628" s="262"/>
      <c r="L628" s="280"/>
      <c r="M628" s="248"/>
      <c r="N628" s="248"/>
      <c r="O628" s="248"/>
    </row>
    <row r="629" spans="1:15" x14ac:dyDescent="0.25">
      <c r="A629" s="6"/>
      <c r="B629" s="26" t="s">
        <v>508</v>
      </c>
      <c r="C629" s="66">
        <v>17000</v>
      </c>
      <c r="D629" s="112"/>
      <c r="E629" s="35"/>
      <c r="F629" s="35"/>
      <c r="H629" s="281" t="s">
        <v>508</v>
      </c>
      <c r="I629" s="267">
        <v>17000</v>
      </c>
      <c r="J629" s="279"/>
      <c r="K629" s="280"/>
      <c r="L629" s="280"/>
      <c r="M629" s="248"/>
      <c r="N629" s="248"/>
      <c r="O629" s="248"/>
    </row>
    <row r="630" spans="1:15" x14ac:dyDescent="0.25">
      <c r="A630" s="6"/>
      <c r="B630" s="26" t="s">
        <v>509</v>
      </c>
      <c r="C630" s="66">
        <v>10300</v>
      </c>
      <c r="D630" s="10"/>
      <c r="E630" s="9"/>
      <c r="F630" s="9"/>
      <c r="H630" s="281" t="s">
        <v>509</v>
      </c>
      <c r="I630" s="267">
        <v>10300</v>
      </c>
      <c r="J630" s="283"/>
      <c r="K630" s="262"/>
      <c r="L630" s="346"/>
      <c r="M630" s="248"/>
      <c r="N630" s="248"/>
      <c r="O630" s="248"/>
    </row>
    <row r="631" spans="1:15" x14ac:dyDescent="0.25">
      <c r="A631" s="6"/>
      <c r="B631" s="26" t="s">
        <v>510</v>
      </c>
      <c r="C631" s="66">
        <v>3000</v>
      </c>
      <c r="D631" s="10"/>
      <c r="E631" s="9"/>
      <c r="F631" s="9"/>
      <c r="H631" s="281" t="s">
        <v>510</v>
      </c>
      <c r="I631" s="267">
        <v>3000</v>
      </c>
      <c r="J631" s="283"/>
      <c r="K631" s="262"/>
      <c r="L631" s="262"/>
      <c r="M631" s="248"/>
      <c r="N631" s="248"/>
      <c r="O631" s="248"/>
    </row>
    <row r="632" spans="1:15" x14ac:dyDescent="0.25">
      <c r="A632" s="6" t="s">
        <v>511</v>
      </c>
      <c r="B632" s="141" t="s">
        <v>712</v>
      </c>
      <c r="C632" s="27"/>
      <c r="D632" s="114">
        <v>4000</v>
      </c>
      <c r="E632" s="11"/>
      <c r="F632" s="11"/>
      <c r="H632" s="430" t="s">
        <v>712</v>
      </c>
      <c r="I632" s="280"/>
      <c r="J632" s="283">
        <v>4000</v>
      </c>
      <c r="K632" s="262"/>
      <c r="L632" s="280"/>
      <c r="M632" s="248"/>
      <c r="N632" s="248"/>
      <c r="O632" s="248"/>
    </row>
    <row r="633" spans="1:15" x14ac:dyDescent="0.25">
      <c r="A633" s="6"/>
      <c r="B633" s="142" t="s">
        <v>512</v>
      </c>
      <c r="C633" s="66"/>
      <c r="D633" s="10"/>
      <c r="E633" s="9"/>
      <c r="F633" s="9"/>
      <c r="H633" s="431" t="s">
        <v>512</v>
      </c>
      <c r="I633" s="267"/>
      <c r="J633" s="283"/>
      <c r="K633" s="262"/>
      <c r="L633" s="262"/>
      <c r="M633" s="248"/>
      <c r="N633" s="248"/>
      <c r="O633" s="248"/>
    </row>
    <row r="634" spans="1:15" x14ac:dyDescent="0.25">
      <c r="A634" s="6" t="s">
        <v>513</v>
      </c>
      <c r="B634" s="187" t="s">
        <v>514</v>
      </c>
      <c r="C634" s="27"/>
      <c r="D634" s="114">
        <v>1500</v>
      </c>
      <c r="E634" s="11"/>
      <c r="F634" s="11"/>
      <c r="H634" s="432" t="s">
        <v>514</v>
      </c>
      <c r="I634" s="280"/>
      <c r="J634" s="283">
        <v>1500</v>
      </c>
      <c r="K634" s="262"/>
      <c r="L634" s="262"/>
      <c r="M634" s="248"/>
      <c r="N634" s="248"/>
      <c r="O634" s="248"/>
    </row>
    <row r="635" spans="1:15" x14ac:dyDescent="0.25">
      <c r="A635" s="6" t="s">
        <v>515</v>
      </c>
      <c r="B635" s="188" t="s">
        <v>516</v>
      </c>
      <c r="C635" s="27"/>
      <c r="D635" s="475">
        <v>1500</v>
      </c>
      <c r="E635" s="11"/>
      <c r="F635" s="11"/>
      <c r="H635" s="433" t="s">
        <v>516</v>
      </c>
      <c r="I635" s="280"/>
      <c r="J635" s="283">
        <v>2000</v>
      </c>
      <c r="K635" s="262"/>
      <c r="L635" s="262"/>
      <c r="M635" s="248"/>
      <c r="N635" s="248"/>
      <c r="O635" s="248"/>
    </row>
    <row r="636" spans="1:15" x14ac:dyDescent="0.25">
      <c r="A636" s="6" t="s">
        <v>517</v>
      </c>
      <c r="B636" s="188" t="s">
        <v>518</v>
      </c>
      <c r="C636" s="27"/>
      <c r="D636" s="114">
        <v>1800</v>
      </c>
      <c r="E636" s="11"/>
      <c r="F636" s="11"/>
      <c r="H636" s="433" t="s">
        <v>518</v>
      </c>
      <c r="I636" s="280"/>
      <c r="J636" s="283">
        <v>1800</v>
      </c>
      <c r="K636" s="262"/>
      <c r="L636" s="262"/>
      <c r="M636" s="248"/>
      <c r="N636" s="248"/>
      <c r="O636" s="248"/>
    </row>
    <row r="637" spans="1:15" x14ac:dyDescent="0.25">
      <c r="A637" s="6" t="s">
        <v>519</v>
      </c>
      <c r="B637" s="143" t="s">
        <v>520</v>
      </c>
      <c r="C637" s="27"/>
      <c r="D637" s="114">
        <v>12000</v>
      </c>
      <c r="E637" s="11"/>
      <c r="F637" s="11"/>
      <c r="H637" s="434" t="s">
        <v>520</v>
      </c>
      <c r="I637" s="280"/>
      <c r="J637" s="283">
        <v>12000</v>
      </c>
      <c r="K637" s="262"/>
      <c r="L637" s="262"/>
      <c r="M637" s="248"/>
      <c r="N637" s="248"/>
      <c r="O637" s="248"/>
    </row>
    <row r="638" spans="1:15" x14ac:dyDescent="0.25">
      <c r="A638" s="6" t="s">
        <v>521</v>
      </c>
      <c r="B638" s="37" t="s">
        <v>522</v>
      </c>
      <c r="C638" s="27"/>
      <c r="D638" s="114">
        <v>4000</v>
      </c>
      <c r="E638" s="197"/>
      <c r="F638" s="197"/>
      <c r="H638" s="435" t="s">
        <v>522</v>
      </c>
      <c r="I638" s="280"/>
      <c r="J638" s="283">
        <v>10000</v>
      </c>
      <c r="K638" s="308"/>
      <c r="L638" s="262"/>
      <c r="M638" s="248"/>
      <c r="N638" s="248"/>
      <c r="O638" s="248"/>
    </row>
    <row r="639" spans="1:15" x14ac:dyDescent="0.25">
      <c r="A639" s="6" t="s">
        <v>523</v>
      </c>
      <c r="B639" s="31" t="s">
        <v>524</v>
      </c>
      <c r="C639" s="11"/>
      <c r="D639" s="114">
        <f>SUM(C640:C644)</f>
        <v>30500</v>
      </c>
      <c r="E639" s="11"/>
      <c r="F639" s="11"/>
      <c r="H639" s="436" t="s">
        <v>524</v>
      </c>
      <c r="I639" s="262"/>
      <c r="J639" s="283">
        <f>SUM(I640:I643)</f>
        <v>21600</v>
      </c>
      <c r="K639" s="262"/>
      <c r="L639" s="262"/>
      <c r="M639" s="248"/>
      <c r="N639" s="248"/>
      <c r="O639" s="248"/>
    </row>
    <row r="640" spans="1:15" x14ac:dyDescent="0.25">
      <c r="A640" s="6"/>
      <c r="B640" s="26" t="s">
        <v>525</v>
      </c>
      <c r="C640" s="66">
        <v>16000</v>
      </c>
      <c r="D640" s="10"/>
      <c r="E640" s="9"/>
      <c r="F640" s="9"/>
      <c r="H640" s="281" t="s">
        <v>525</v>
      </c>
      <c r="I640" s="267">
        <v>10000</v>
      </c>
      <c r="J640" s="283"/>
      <c r="K640" s="262"/>
      <c r="L640" s="262"/>
      <c r="M640" s="248"/>
      <c r="N640" s="248"/>
      <c r="O640" s="248"/>
    </row>
    <row r="641" spans="1:15" x14ac:dyDescent="0.25">
      <c r="A641" s="6"/>
      <c r="B641" s="26" t="s">
        <v>526</v>
      </c>
      <c r="C641" s="66">
        <v>8900</v>
      </c>
      <c r="D641" s="112"/>
      <c r="E641" s="35"/>
      <c r="F641" s="35"/>
      <c r="H641" s="281" t="s">
        <v>526</v>
      </c>
      <c r="I641" s="267">
        <v>8900</v>
      </c>
      <c r="J641" s="279"/>
      <c r="K641" s="280"/>
      <c r="L641" s="280"/>
      <c r="M641" s="248"/>
      <c r="N641" s="248"/>
      <c r="O641" s="248"/>
    </row>
    <row r="642" spans="1:15" x14ac:dyDescent="0.25">
      <c r="A642" s="6"/>
      <c r="B642" s="26" t="s">
        <v>527</v>
      </c>
      <c r="C642" s="66">
        <v>2200</v>
      </c>
      <c r="D642" s="112"/>
      <c r="E642" s="35"/>
      <c r="F642" s="35"/>
      <c r="H642" s="281" t="s">
        <v>527</v>
      </c>
      <c r="I642" s="267">
        <v>1900</v>
      </c>
      <c r="J642" s="279"/>
      <c r="K642" s="280"/>
      <c r="L642" s="280"/>
      <c r="M642" s="248"/>
      <c r="N642" s="248"/>
      <c r="O642" s="248"/>
    </row>
    <row r="643" spans="1:15" x14ac:dyDescent="0.25">
      <c r="A643" s="6"/>
      <c r="B643" s="26" t="s">
        <v>528</v>
      </c>
      <c r="C643" s="66">
        <v>800</v>
      </c>
      <c r="D643" s="10"/>
      <c r="E643" s="9"/>
      <c r="F643" s="9"/>
      <c r="H643" s="281" t="s">
        <v>528</v>
      </c>
      <c r="I643" s="267">
        <v>800</v>
      </c>
      <c r="J643" s="283"/>
      <c r="K643" s="262"/>
      <c r="L643" s="262"/>
      <c r="M643" s="248"/>
      <c r="N643" s="248"/>
      <c r="O643" s="248"/>
    </row>
    <row r="644" spans="1:15" x14ac:dyDescent="0.25">
      <c r="A644" s="6"/>
      <c r="B644" s="26" t="s">
        <v>759</v>
      </c>
      <c r="C644" s="66">
        <v>2600</v>
      </c>
      <c r="D644" s="10"/>
      <c r="E644" s="9"/>
      <c r="F644" s="9"/>
      <c r="H644" s="281"/>
      <c r="I644" s="267"/>
      <c r="J644" s="283"/>
      <c r="K644" s="262"/>
      <c r="L644" s="262"/>
      <c r="M644" s="248"/>
      <c r="N644" s="248"/>
      <c r="O644" s="248"/>
    </row>
    <row r="645" spans="1:15" x14ac:dyDescent="0.25">
      <c r="A645" s="6" t="s">
        <v>529</v>
      </c>
      <c r="B645" s="37" t="s">
        <v>530</v>
      </c>
      <c r="C645" s="11"/>
      <c r="D645" s="114">
        <v>970</v>
      </c>
      <c r="E645" s="11"/>
      <c r="F645" s="11"/>
      <c r="H645" s="435" t="s">
        <v>530</v>
      </c>
      <c r="I645" s="262"/>
      <c r="J645" s="283">
        <v>970</v>
      </c>
      <c r="K645" s="262"/>
      <c r="L645" s="280"/>
      <c r="M645" s="248"/>
      <c r="N645" s="248"/>
      <c r="O645" s="248"/>
    </row>
    <row r="646" spans="1:15" x14ac:dyDescent="0.25">
      <c r="A646" s="6" t="s">
        <v>531</v>
      </c>
      <c r="B646" s="143" t="s">
        <v>532</v>
      </c>
      <c r="C646" s="11"/>
      <c r="D646" s="114">
        <v>2000</v>
      </c>
      <c r="E646" s="11"/>
      <c r="F646" s="11"/>
      <c r="H646" s="434" t="s">
        <v>532</v>
      </c>
      <c r="I646" s="262"/>
      <c r="J646" s="283">
        <v>2000</v>
      </c>
      <c r="K646" s="262"/>
      <c r="L646" s="262"/>
      <c r="M646" s="248"/>
      <c r="N646" s="248"/>
      <c r="O646" s="248"/>
    </row>
    <row r="647" spans="1:15" x14ac:dyDescent="0.25">
      <c r="A647" s="6" t="s">
        <v>533</v>
      </c>
      <c r="B647" s="144" t="s">
        <v>534</v>
      </c>
      <c r="C647" s="11"/>
      <c r="D647" s="114">
        <f>SUM(C648:C649)</f>
        <v>12750</v>
      </c>
      <c r="E647" s="11"/>
      <c r="F647" s="11"/>
      <c r="H647" s="435" t="s">
        <v>534</v>
      </c>
      <c r="I647" s="262"/>
      <c r="J647" s="283">
        <f>SUM(I648:I649)</f>
        <v>12500</v>
      </c>
      <c r="K647" s="262"/>
      <c r="L647" s="262"/>
      <c r="M647" s="248"/>
      <c r="N647" s="248"/>
      <c r="O647" s="248"/>
    </row>
    <row r="648" spans="1:15" x14ac:dyDescent="0.25">
      <c r="A648" s="1"/>
      <c r="B648" s="476" t="s">
        <v>535</v>
      </c>
      <c r="C648" s="477">
        <v>11750</v>
      </c>
      <c r="D648" s="10"/>
      <c r="E648" s="9"/>
      <c r="F648" s="9"/>
      <c r="H648" s="281" t="s">
        <v>535</v>
      </c>
      <c r="I648" s="262">
        <v>11500</v>
      </c>
      <c r="J648" s="283"/>
      <c r="K648" s="262"/>
      <c r="L648" s="280"/>
      <c r="M648" s="248"/>
      <c r="N648" s="248"/>
      <c r="O648" s="248"/>
    </row>
    <row r="649" spans="1:15" x14ac:dyDescent="0.25">
      <c r="A649" s="6"/>
      <c r="B649" s="169" t="s">
        <v>536</v>
      </c>
      <c r="C649" s="66">
        <v>1000</v>
      </c>
      <c r="D649" s="10"/>
      <c r="E649" s="9"/>
      <c r="F649" s="9"/>
      <c r="H649" s="281" t="s">
        <v>536</v>
      </c>
      <c r="I649" s="267">
        <v>1000</v>
      </c>
      <c r="J649" s="283"/>
      <c r="K649" s="262"/>
      <c r="L649" s="267"/>
      <c r="M649" s="248"/>
      <c r="N649" s="248"/>
      <c r="O649" s="248"/>
    </row>
    <row r="650" spans="1:15" x14ac:dyDescent="0.25">
      <c r="A650" s="6"/>
      <c r="B650" s="142" t="s">
        <v>537</v>
      </c>
      <c r="C650" s="66"/>
      <c r="D650" s="10"/>
      <c r="E650" s="9"/>
      <c r="F650" s="9"/>
      <c r="H650" s="431" t="s">
        <v>537</v>
      </c>
      <c r="I650" s="267"/>
      <c r="J650" s="283"/>
      <c r="K650" s="262"/>
      <c r="L650" s="280"/>
      <c r="M650" s="248"/>
      <c r="N650" s="248"/>
      <c r="O650" s="248"/>
    </row>
    <row r="651" spans="1:15" x14ac:dyDescent="0.25">
      <c r="A651" s="6" t="s">
        <v>538</v>
      </c>
      <c r="B651" s="26" t="s">
        <v>539</v>
      </c>
      <c r="C651" s="27"/>
      <c r="D651" s="114">
        <v>1000</v>
      </c>
      <c r="E651" s="11"/>
      <c r="F651" s="11"/>
      <c r="H651" s="281" t="s">
        <v>539</v>
      </c>
      <c r="I651" s="280"/>
      <c r="J651" s="283">
        <v>1000</v>
      </c>
      <c r="K651" s="262"/>
      <c r="L651" s="280"/>
      <c r="M651" s="248"/>
      <c r="N651" s="248"/>
      <c r="O651" s="248"/>
    </row>
    <row r="652" spans="1:15" x14ac:dyDescent="0.25">
      <c r="A652" s="6" t="s">
        <v>540</v>
      </c>
      <c r="B652" s="169" t="s">
        <v>541</v>
      </c>
      <c r="C652" s="199"/>
      <c r="D652" s="114">
        <v>3000</v>
      </c>
      <c r="E652" s="197"/>
      <c r="F652" s="197"/>
      <c r="H652" s="281" t="s">
        <v>541</v>
      </c>
      <c r="I652" s="290"/>
      <c r="J652" s="283">
        <v>3000</v>
      </c>
      <c r="K652" s="308"/>
      <c r="L652" s="280"/>
      <c r="M652" s="248"/>
      <c r="N652" s="248"/>
      <c r="O652" s="248"/>
    </row>
    <row r="653" spans="1:15" x14ac:dyDescent="0.25">
      <c r="A653" s="6" t="s">
        <v>542</v>
      </c>
      <c r="B653" s="169" t="s">
        <v>543</v>
      </c>
      <c r="C653" s="27"/>
      <c r="D653" s="114">
        <v>1000</v>
      </c>
      <c r="E653" s="11"/>
      <c r="F653" s="11"/>
      <c r="H653" s="281" t="s">
        <v>543</v>
      </c>
      <c r="I653" s="280"/>
      <c r="J653" s="283">
        <v>1000</v>
      </c>
      <c r="K653" s="262"/>
      <c r="L653" s="280"/>
      <c r="M653" s="248"/>
      <c r="N653" s="248"/>
      <c r="O653" s="248"/>
    </row>
    <row r="654" spans="1:15" x14ac:dyDescent="0.25">
      <c r="A654" s="6" t="s">
        <v>544</v>
      </c>
      <c r="B654" s="144" t="s">
        <v>545</v>
      </c>
      <c r="C654" s="27"/>
      <c r="D654" s="114">
        <v>2800</v>
      </c>
      <c r="E654" s="11"/>
      <c r="F654" s="11"/>
      <c r="H654" s="435" t="s">
        <v>545</v>
      </c>
      <c r="I654" s="280"/>
      <c r="J654" s="283">
        <v>2800</v>
      </c>
      <c r="K654" s="262"/>
      <c r="L654" s="262"/>
      <c r="M654" s="248"/>
      <c r="N654" s="248"/>
      <c r="O654" s="248"/>
    </row>
    <row r="655" spans="1:15" x14ac:dyDescent="0.25">
      <c r="A655" s="6"/>
      <c r="B655" s="169" t="s">
        <v>546</v>
      </c>
      <c r="C655" s="24"/>
      <c r="D655" s="114"/>
      <c r="E655" s="11"/>
      <c r="F655" s="11"/>
      <c r="H655" s="281" t="s">
        <v>546</v>
      </c>
      <c r="I655" s="278"/>
      <c r="J655" s="283"/>
      <c r="K655" s="262"/>
      <c r="L655" s="262"/>
      <c r="M655" s="248"/>
      <c r="N655" s="248"/>
      <c r="O655" s="248"/>
    </row>
    <row r="656" spans="1:15" x14ac:dyDescent="0.25">
      <c r="A656" s="6"/>
      <c r="B656" s="169" t="s">
        <v>547</v>
      </c>
      <c r="C656" s="36"/>
      <c r="D656" s="10"/>
      <c r="E656" s="9"/>
      <c r="F656" s="9"/>
      <c r="H656" s="281" t="s">
        <v>547</v>
      </c>
      <c r="I656" s="278"/>
      <c r="J656" s="283"/>
      <c r="K656" s="262"/>
      <c r="L656" s="280"/>
      <c r="M656" s="248"/>
      <c r="N656" s="248"/>
      <c r="O656" s="248"/>
    </row>
    <row r="657" spans="1:15" x14ac:dyDescent="0.25">
      <c r="A657" s="6"/>
      <c r="B657" s="144" t="s">
        <v>654</v>
      </c>
      <c r="C657" s="34"/>
      <c r="D657" s="166"/>
      <c r="E657" s="208"/>
      <c r="F657" s="208"/>
      <c r="H657" s="435" t="s">
        <v>654</v>
      </c>
      <c r="I657" s="292"/>
      <c r="J657" s="345"/>
      <c r="K657" s="301"/>
      <c r="L657" s="267"/>
      <c r="M657" s="248"/>
      <c r="N657" s="248"/>
      <c r="O657" s="248"/>
    </row>
    <row r="658" spans="1:15" x14ac:dyDescent="0.25">
      <c r="A658" s="6" t="s">
        <v>548</v>
      </c>
      <c r="B658" s="169" t="s">
        <v>549</v>
      </c>
      <c r="C658" s="27"/>
      <c r="D658" s="114">
        <v>100</v>
      </c>
      <c r="E658" s="11"/>
      <c r="F658" s="11"/>
      <c r="H658" s="281" t="s">
        <v>549</v>
      </c>
      <c r="I658" s="280"/>
      <c r="J658" s="283">
        <v>100</v>
      </c>
      <c r="K658" s="262"/>
      <c r="L658" s="278"/>
      <c r="M658" s="248"/>
      <c r="N658" s="248"/>
      <c r="O658" s="248"/>
    </row>
    <row r="659" spans="1:15" x14ac:dyDescent="0.25">
      <c r="A659" s="6" t="s">
        <v>550</v>
      </c>
      <c r="B659" s="478" t="s">
        <v>551</v>
      </c>
      <c r="C659" s="27"/>
      <c r="D659" s="114">
        <v>9000</v>
      </c>
      <c r="E659" s="197"/>
      <c r="F659" s="197"/>
      <c r="H659" s="281" t="s">
        <v>551</v>
      </c>
      <c r="I659" s="280"/>
      <c r="J659" s="283">
        <v>4000</v>
      </c>
      <c r="K659" s="308"/>
      <c r="L659" s="278"/>
      <c r="M659" s="248"/>
      <c r="N659" s="248"/>
      <c r="O659" s="248"/>
    </row>
    <row r="660" spans="1:15" x14ac:dyDescent="0.25">
      <c r="A660" s="6"/>
      <c r="B660" s="37" t="s">
        <v>667</v>
      </c>
      <c r="C660" s="27"/>
      <c r="D660" s="114"/>
      <c r="E660" s="11"/>
      <c r="F660" s="11"/>
      <c r="H660" s="435" t="s">
        <v>667</v>
      </c>
      <c r="I660" s="280"/>
      <c r="J660" s="283"/>
      <c r="K660" s="262"/>
      <c r="L660" s="267"/>
      <c r="M660" s="248"/>
      <c r="N660" s="248"/>
      <c r="O660" s="248"/>
    </row>
    <row r="661" spans="1:15" x14ac:dyDescent="0.25">
      <c r="A661" s="6" t="s">
        <v>668</v>
      </c>
      <c r="B661" s="169" t="s">
        <v>669</v>
      </c>
      <c r="D661" s="114">
        <v>4000</v>
      </c>
      <c r="E661" s="11"/>
      <c r="F661" s="11"/>
      <c r="H661" s="281" t="s">
        <v>669</v>
      </c>
      <c r="I661" s="248"/>
      <c r="J661" s="283">
        <v>4000</v>
      </c>
      <c r="K661" s="262"/>
      <c r="L661" s="280"/>
      <c r="M661" s="248"/>
      <c r="N661" s="248"/>
      <c r="O661" s="248"/>
    </row>
    <row r="662" spans="1:15" x14ac:dyDescent="0.25">
      <c r="A662" s="6"/>
      <c r="B662" s="145" t="s">
        <v>552</v>
      </c>
      <c r="C662" s="39"/>
      <c r="E662" s="40">
        <f>E586</f>
        <v>650255.63580000005</v>
      </c>
      <c r="F662" s="451">
        <f>+E662/$E$2</f>
        <v>0.20118650484645914</v>
      </c>
      <c r="G662" s="238">
        <f>+E662/K662</f>
        <v>1.0479676980878692</v>
      </c>
      <c r="H662" s="437" t="s">
        <v>552</v>
      </c>
      <c r="I662" s="294"/>
      <c r="J662" s="274"/>
      <c r="K662" s="295">
        <f>K586</f>
        <v>620492.06000000006</v>
      </c>
      <c r="L662" s="296" t="e">
        <f>+K662/$K$2</f>
        <v>#REF!</v>
      </c>
      <c r="M662" s="248"/>
      <c r="N662" s="297">
        <f>-1+(K662/O662)</f>
        <v>2.4907740605332851E-2</v>
      </c>
      <c r="O662" s="448">
        <f>'[1]GASTOS 2020 Enviar'!$D$666</f>
        <v>605412.6</v>
      </c>
    </row>
    <row r="663" spans="1:15" x14ac:dyDescent="0.25">
      <c r="A663" s="6"/>
      <c r="B663" s="146"/>
      <c r="C663" s="16"/>
      <c r="D663" s="16"/>
      <c r="E663" s="16"/>
      <c r="F663" s="11"/>
      <c r="H663" s="438"/>
      <c r="I663" s="267"/>
      <c r="J663" s="267"/>
      <c r="K663" s="267"/>
      <c r="L663" s="248"/>
      <c r="M663" s="248"/>
      <c r="N663" s="248"/>
      <c r="O663" s="248"/>
    </row>
    <row r="664" spans="1:15" x14ac:dyDescent="0.25">
      <c r="A664" s="484" t="s">
        <v>553</v>
      </c>
      <c r="B664" s="484"/>
      <c r="C664" s="484"/>
      <c r="D664" s="484"/>
      <c r="E664" s="484"/>
      <c r="F664" s="11"/>
      <c r="H664" s="298"/>
      <c r="I664" s="313"/>
      <c r="J664" s="313"/>
      <c r="K664" s="313"/>
      <c r="L664" s="248"/>
      <c r="M664" s="248"/>
      <c r="N664" s="248"/>
      <c r="O664" s="248"/>
    </row>
    <row r="665" spans="1:15" x14ac:dyDescent="0.25">
      <c r="A665" s="236"/>
      <c r="B665" s="236"/>
      <c r="C665" s="236"/>
      <c r="D665" s="236"/>
      <c r="E665" s="236"/>
      <c r="F665" s="11"/>
      <c r="H665" s="249"/>
      <c r="I665" s="278"/>
      <c r="J665" s="278"/>
      <c r="K665" s="278"/>
      <c r="L665" s="267"/>
      <c r="M665" s="248"/>
      <c r="N665" s="248"/>
      <c r="O665" s="248"/>
    </row>
    <row r="666" spans="1:15" x14ac:dyDescent="0.25">
      <c r="A666" s="6"/>
      <c r="B666" s="7" t="s">
        <v>3</v>
      </c>
      <c r="C666" s="24"/>
      <c r="D666" s="24"/>
      <c r="E666" s="24"/>
      <c r="F666" s="11"/>
      <c r="H666" s="260" t="s">
        <v>3</v>
      </c>
      <c r="I666" s="278"/>
      <c r="J666" s="278"/>
      <c r="K666" s="278"/>
      <c r="L666" s="267"/>
      <c r="M666" s="248"/>
      <c r="N666" s="248"/>
      <c r="O666" s="248"/>
    </row>
    <row r="667" spans="1:15" x14ac:dyDescent="0.25">
      <c r="A667" s="6"/>
      <c r="B667" s="8" t="s">
        <v>554</v>
      </c>
      <c r="C667" s="24"/>
      <c r="D667" s="24"/>
      <c r="E667" s="24"/>
      <c r="F667" s="11"/>
      <c r="H667" s="261" t="s">
        <v>554</v>
      </c>
      <c r="I667" s="278"/>
      <c r="J667" s="278"/>
      <c r="K667" s="278"/>
      <c r="L667" s="280"/>
      <c r="M667" s="248"/>
      <c r="N667" s="248"/>
      <c r="O667" s="248"/>
    </row>
    <row r="668" spans="1:15" x14ac:dyDescent="0.25">
      <c r="A668" s="6"/>
      <c r="B668" s="8" t="s">
        <v>555</v>
      </c>
      <c r="C668" s="4"/>
      <c r="D668" s="4"/>
      <c r="E668" s="4"/>
      <c r="F668" s="11"/>
      <c r="H668" s="261" t="s">
        <v>555</v>
      </c>
      <c r="I668" s="250"/>
      <c r="J668" s="250"/>
      <c r="K668" s="250"/>
      <c r="L668" s="280"/>
      <c r="M668" s="248"/>
      <c r="N668" s="248"/>
      <c r="O668" s="248"/>
    </row>
    <row r="669" spans="1:15" x14ac:dyDescent="0.25">
      <c r="A669" s="6"/>
      <c r="B669" s="8" t="s">
        <v>556</v>
      </c>
      <c r="C669" s="60"/>
      <c r="D669" s="60">
        <f>E681</f>
        <v>37700</v>
      </c>
      <c r="E669" s="60"/>
      <c r="F669" s="11"/>
      <c r="H669" s="261" t="s">
        <v>556</v>
      </c>
      <c r="I669" s="328"/>
      <c r="J669" s="328">
        <f>K681</f>
        <v>37700</v>
      </c>
      <c r="K669" s="328"/>
      <c r="L669" s="280"/>
      <c r="M669" s="248"/>
      <c r="N669" s="248"/>
      <c r="O669" s="248"/>
    </row>
    <row r="670" spans="1:15" x14ac:dyDescent="0.25">
      <c r="A670" s="6"/>
      <c r="B670" s="8" t="s">
        <v>557</v>
      </c>
      <c r="C670" s="3"/>
      <c r="D670" s="215"/>
      <c r="E670" s="3"/>
      <c r="F670" s="11"/>
      <c r="H670" s="261" t="s">
        <v>557</v>
      </c>
      <c r="I670" s="248"/>
      <c r="J670" s="274"/>
      <c r="K670" s="248"/>
      <c r="L670" s="280"/>
      <c r="M670" s="248"/>
      <c r="N670" s="248"/>
      <c r="O670" s="248"/>
    </row>
    <row r="671" spans="1:15" x14ac:dyDescent="0.25">
      <c r="A671" s="6"/>
      <c r="B671" s="13"/>
      <c r="C671" s="41"/>
      <c r="D671" s="41"/>
      <c r="E671" s="41"/>
      <c r="F671" s="11"/>
      <c r="H671" s="264"/>
      <c r="I671" s="303"/>
      <c r="J671" s="303"/>
      <c r="K671" s="303"/>
      <c r="L671" s="280"/>
      <c r="M671" s="248"/>
      <c r="N671" s="248"/>
      <c r="O671" s="248"/>
    </row>
    <row r="672" spans="1:15" x14ac:dyDescent="0.25">
      <c r="A672" s="6"/>
      <c r="B672" s="7" t="s">
        <v>10</v>
      </c>
      <c r="C672" s="41"/>
      <c r="D672" s="41"/>
      <c r="E672" s="41"/>
      <c r="F672" s="11"/>
      <c r="H672" s="260" t="s">
        <v>10</v>
      </c>
      <c r="I672" s="303"/>
      <c r="J672" s="303"/>
      <c r="K672" s="303"/>
      <c r="L672" s="278"/>
      <c r="M672" s="248"/>
      <c r="N672" s="248"/>
      <c r="O672" s="248"/>
    </row>
    <row r="673" spans="1:15" x14ac:dyDescent="0.25">
      <c r="A673" s="6"/>
      <c r="B673" s="17" t="s">
        <v>558</v>
      </c>
      <c r="C673" s="62"/>
      <c r="D673" s="62"/>
      <c r="E673" s="62"/>
      <c r="F673" s="11"/>
      <c r="H673" s="268" t="s">
        <v>558</v>
      </c>
      <c r="I673" s="329"/>
      <c r="J673" s="329"/>
      <c r="K673" s="329"/>
      <c r="L673" s="292"/>
      <c r="M673" s="248"/>
      <c r="N673" s="248"/>
      <c r="O673" s="248"/>
    </row>
    <row r="674" spans="1:15" x14ac:dyDescent="0.25">
      <c r="A674" s="6"/>
      <c r="B674" s="17" t="s">
        <v>559</v>
      </c>
      <c r="C674" s="41"/>
      <c r="D674" s="41"/>
      <c r="E674" s="41"/>
      <c r="F674" s="11"/>
      <c r="H674" s="268" t="s">
        <v>559</v>
      </c>
      <c r="I674" s="303"/>
      <c r="J674" s="303"/>
      <c r="K674" s="303"/>
      <c r="L674" s="280"/>
      <c r="M674" s="248"/>
      <c r="N674" s="248"/>
      <c r="O674" s="248"/>
    </row>
    <row r="675" spans="1:15" x14ac:dyDescent="0.25">
      <c r="A675" s="6"/>
      <c r="B675" s="17" t="s">
        <v>560</v>
      </c>
      <c r="C675" s="16"/>
      <c r="D675" s="16"/>
      <c r="E675" s="16"/>
      <c r="F675" s="11"/>
      <c r="H675" s="268" t="s">
        <v>560</v>
      </c>
      <c r="I675" s="267"/>
      <c r="J675" s="267"/>
      <c r="K675" s="267"/>
      <c r="L675" s="280"/>
      <c r="M675" s="248"/>
      <c r="N675" s="248"/>
      <c r="O675" s="248"/>
    </row>
    <row r="676" spans="1:15" x14ac:dyDescent="0.25">
      <c r="A676" s="6"/>
      <c r="B676" s="17" t="s">
        <v>561</v>
      </c>
      <c r="C676" s="16"/>
      <c r="D676" s="16"/>
      <c r="E676" s="16"/>
      <c r="F676" s="11"/>
      <c r="H676" s="268" t="s">
        <v>561</v>
      </c>
      <c r="I676" s="267"/>
      <c r="J676" s="267"/>
      <c r="K676" s="267"/>
      <c r="L676" s="280"/>
      <c r="M676" s="248"/>
      <c r="N676" s="248"/>
      <c r="O676" s="248"/>
    </row>
    <row r="677" spans="1:15" x14ac:dyDescent="0.25">
      <c r="A677" s="6"/>
      <c r="B677" s="17" t="s">
        <v>562</v>
      </c>
      <c r="C677" s="16"/>
      <c r="D677" s="16"/>
      <c r="E677" s="16"/>
      <c r="F677" s="11"/>
      <c r="H677" s="268" t="s">
        <v>562</v>
      </c>
      <c r="I677" s="267"/>
      <c r="J677" s="267"/>
      <c r="K677" s="267"/>
      <c r="L677" s="280"/>
      <c r="M677" s="248"/>
      <c r="N677" s="248"/>
      <c r="O677" s="248"/>
    </row>
    <row r="678" spans="1:15" ht="23.4" x14ac:dyDescent="0.25">
      <c r="A678" s="6"/>
      <c r="B678" s="17" t="s">
        <v>563</v>
      </c>
      <c r="C678" s="16"/>
      <c r="D678" s="16"/>
      <c r="E678" s="16"/>
      <c r="F678" s="11"/>
      <c r="H678" s="268" t="s">
        <v>563</v>
      </c>
      <c r="I678" s="267"/>
      <c r="J678" s="267"/>
      <c r="K678" s="267"/>
      <c r="L678" s="280"/>
      <c r="M678" s="248"/>
      <c r="N678" s="248"/>
      <c r="O678" s="248"/>
    </row>
    <row r="679" spans="1:15" x14ac:dyDescent="0.25">
      <c r="A679" s="6"/>
      <c r="B679" s="17"/>
      <c r="C679" s="16"/>
      <c r="D679" s="16"/>
      <c r="E679" s="16"/>
      <c r="F679" s="11"/>
      <c r="H679" s="268"/>
      <c r="I679" s="267"/>
      <c r="J679" s="267"/>
      <c r="K679" s="267"/>
      <c r="L679" s="267"/>
      <c r="M679" s="248"/>
      <c r="N679" s="248"/>
      <c r="O679" s="248"/>
    </row>
    <row r="680" spans="1:15" x14ac:dyDescent="0.25">
      <c r="A680" s="6"/>
      <c r="B680" s="7" t="s">
        <v>16</v>
      </c>
      <c r="C680" s="16"/>
      <c r="D680" s="16"/>
      <c r="E680" s="16"/>
      <c r="F680" s="11"/>
      <c r="H680" s="260" t="s">
        <v>16</v>
      </c>
      <c r="I680" s="267"/>
      <c r="J680" s="267"/>
      <c r="K680" s="267"/>
      <c r="L680" s="278"/>
      <c r="M680" s="248"/>
      <c r="N680" s="248"/>
      <c r="O680" s="248"/>
    </row>
    <row r="681" spans="1:15" x14ac:dyDescent="0.25">
      <c r="A681" s="6"/>
      <c r="B681" s="44" t="s">
        <v>556</v>
      </c>
      <c r="C681" s="20"/>
      <c r="E681" s="21">
        <f>SUM(D682:D686)</f>
        <v>37700</v>
      </c>
      <c r="F681" s="450">
        <f>+E681/$E$2</f>
        <v>1.1664229904566878E-2</v>
      </c>
      <c r="G681" s="238">
        <f>+E681/K681</f>
        <v>1</v>
      </c>
      <c r="H681" s="309" t="s">
        <v>556</v>
      </c>
      <c r="I681" s="273"/>
      <c r="J681" s="274"/>
      <c r="K681" s="275">
        <f>SUM(J682:J686)</f>
        <v>37700</v>
      </c>
      <c r="L681" s="278"/>
      <c r="M681" s="248"/>
      <c r="N681" s="248"/>
      <c r="O681" s="248"/>
    </row>
    <row r="682" spans="1:15" x14ac:dyDescent="0.25">
      <c r="A682" s="6" t="s">
        <v>564</v>
      </c>
      <c r="B682" s="17" t="s">
        <v>655</v>
      </c>
      <c r="C682" s="27"/>
      <c r="D682" s="114">
        <f>SUM(C683:C685)</f>
        <v>15700</v>
      </c>
      <c r="E682" s="11"/>
      <c r="F682" s="11"/>
      <c r="H682" s="268" t="s">
        <v>655</v>
      </c>
      <c r="I682" s="280"/>
      <c r="J682" s="283">
        <f>SUM(I683:I685)</f>
        <v>15700</v>
      </c>
      <c r="K682" s="262"/>
      <c r="L682" s="278"/>
      <c r="M682" s="248"/>
      <c r="N682" s="248"/>
      <c r="O682" s="248"/>
    </row>
    <row r="683" spans="1:15" x14ac:dyDescent="0.25">
      <c r="A683" s="1"/>
      <c r="B683" s="147" t="s">
        <v>565</v>
      </c>
      <c r="C683" s="66">
        <v>10500</v>
      </c>
      <c r="D683" s="166"/>
      <c r="E683" s="206"/>
      <c r="F683" s="11"/>
      <c r="H683" s="354" t="s">
        <v>565</v>
      </c>
      <c r="I683" s="267">
        <v>10500</v>
      </c>
      <c r="J683" s="345"/>
      <c r="K683" s="346"/>
      <c r="L683" s="278"/>
      <c r="M683" s="248"/>
      <c r="N683" s="248"/>
      <c r="O683" s="248"/>
    </row>
    <row r="684" spans="1:15" x14ac:dyDescent="0.25">
      <c r="A684" s="1"/>
      <c r="B684" s="147" t="s">
        <v>566</v>
      </c>
      <c r="C684" s="16">
        <v>4500</v>
      </c>
      <c r="D684" s="166"/>
      <c r="E684" s="206"/>
      <c r="F684" s="11"/>
      <c r="H684" s="354" t="s">
        <v>566</v>
      </c>
      <c r="I684" s="267">
        <v>4500</v>
      </c>
      <c r="J684" s="345"/>
      <c r="K684" s="346"/>
      <c r="L684" s="250"/>
      <c r="M684" s="248"/>
      <c r="N684" s="248"/>
      <c r="O684" s="248"/>
    </row>
    <row r="685" spans="1:15" x14ac:dyDescent="0.25">
      <c r="A685" s="1"/>
      <c r="B685" s="147" t="s">
        <v>567</v>
      </c>
      <c r="C685" s="16">
        <v>700</v>
      </c>
      <c r="D685" s="166"/>
      <c r="E685" s="206"/>
      <c r="F685" s="11"/>
      <c r="H685" s="354" t="s">
        <v>567</v>
      </c>
      <c r="I685" s="267">
        <v>700</v>
      </c>
      <c r="J685" s="345"/>
      <c r="K685" s="346"/>
      <c r="L685" s="328"/>
      <c r="M685" s="248"/>
      <c r="N685" s="248"/>
      <c r="O685" s="248"/>
    </row>
    <row r="686" spans="1:15" x14ac:dyDescent="0.25">
      <c r="A686" s="6" t="s">
        <v>568</v>
      </c>
      <c r="B686" s="17" t="s">
        <v>656</v>
      </c>
      <c r="C686" s="27"/>
      <c r="D686" s="114">
        <v>22000</v>
      </c>
      <c r="E686" s="11"/>
      <c r="F686" s="11"/>
      <c r="H686" s="268" t="s">
        <v>656</v>
      </c>
      <c r="I686" s="280"/>
      <c r="J686" s="283">
        <v>22000</v>
      </c>
      <c r="K686" s="262"/>
      <c r="L686" s="248"/>
      <c r="M686" s="248"/>
      <c r="N686" s="248"/>
      <c r="O686" s="248"/>
    </row>
    <row r="687" spans="1:15" x14ac:dyDescent="0.25">
      <c r="A687" s="1"/>
      <c r="C687" s="148"/>
      <c r="D687" s="166"/>
      <c r="E687" s="148"/>
      <c r="F687" s="11"/>
      <c r="H687" s="248"/>
      <c r="I687" s="439"/>
      <c r="J687" s="345"/>
      <c r="K687" s="439"/>
      <c r="L687" s="303"/>
      <c r="M687" s="248"/>
      <c r="N687" s="248"/>
      <c r="O687" s="248"/>
    </row>
    <row r="688" spans="1:15" x14ac:dyDescent="0.25">
      <c r="A688" s="6"/>
      <c r="B688" s="145" t="s">
        <v>569</v>
      </c>
      <c r="C688" s="39"/>
      <c r="E688" s="40">
        <f>E681</f>
        <v>37700</v>
      </c>
      <c r="F688" s="451">
        <f>+E688/$E$2</f>
        <v>1.1664229904566878E-2</v>
      </c>
      <c r="G688" s="238">
        <f>+E688/K688</f>
        <v>1</v>
      </c>
      <c r="H688" s="437" t="s">
        <v>569</v>
      </c>
      <c r="I688" s="294"/>
      <c r="J688" s="274"/>
      <c r="K688" s="295">
        <f>K681</f>
        <v>37700</v>
      </c>
      <c r="L688" s="296" t="e">
        <f>+K688/$K$2</f>
        <v>#REF!</v>
      </c>
      <c r="M688" s="248"/>
      <c r="N688" s="297">
        <f>-1+(K688/O688)</f>
        <v>0</v>
      </c>
      <c r="O688" s="448">
        <f>'[1]GASTOS 2020 Enviar'!$D$692</f>
        <v>37700</v>
      </c>
    </row>
    <row r="689" spans="1:15" x14ac:dyDescent="0.25">
      <c r="A689" s="1"/>
      <c r="C689" s="3"/>
      <c r="D689" s="215"/>
      <c r="E689" s="3"/>
      <c r="F689" s="3"/>
      <c r="H689" s="248"/>
      <c r="I689" s="248"/>
      <c r="J689" s="274"/>
      <c r="K689" s="248"/>
      <c r="L689" s="329"/>
      <c r="M689" s="248"/>
      <c r="N689" s="248"/>
      <c r="O689" s="248"/>
    </row>
    <row r="690" spans="1:15" x14ac:dyDescent="0.25">
      <c r="A690" s="484" t="s">
        <v>570</v>
      </c>
      <c r="B690" s="484"/>
      <c r="C690" s="484"/>
      <c r="D690" s="484"/>
      <c r="E690" s="484"/>
      <c r="F690" s="3"/>
      <c r="H690" s="325" t="s">
        <v>570</v>
      </c>
      <c r="I690" s="325"/>
      <c r="J690" s="325"/>
      <c r="K690" s="325"/>
      <c r="L690" s="303"/>
      <c r="M690" s="248"/>
      <c r="N690" s="248"/>
      <c r="O690" s="248"/>
    </row>
    <row r="691" spans="1:15" x14ac:dyDescent="0.25">
      <c r="A691" s="236"/>
      <c r="B691" s="236"/>
      <c r="C691" s="236"/>
      <c r="D691" s="236"/>
      <c r="E691" s="236"/>
      <c r="F691" s="3"/>
      <c r="H691" s="249"/>
      <c r="I691" s="248"/>
      <c r="J691" s="274"/>
      <c r="K691" s="248"/>
      <c r="L691" s="267"/>
      <c r="M691" s="248"/>
      <c r="N691" s="248"/>
      <c r="O691" s="248"/>
    </row>
    <row r="692" spans="1:15" x14ac:dyDescent="0.25">
      <c r="A692" s="6"/>
      <c r="B692" s="7" t="s">
        <v>3</v>
      </c>
      <c r="C692" s="24"/>
      <c r="D692" s="24"/>
      <c r="E692" s="24"/>
      <c r="F692" s="3"/>
      <c r="H692" s="260" t="s">
        <v>3</v>
      </c>
      <c r="I692" s="278"/>
      <c r="J692" s="278"/>
      <c r="K692" s="278"/>
      <c r="L692" s="267"/>
      <c r="M692" s="248"/>
      <c r="N692" s="248"/>
      <c r="O692" s="248"/>
    </row>
    <row r="693" spans="1:15" x14ac:dyDescent="0.25">
      <c r="A693" s="6"/>
      <c r="B693" s="8" t="s">
        <v>571</v>
      </c>
      <c r="C693" s="3"/>
      <c r="D693" s="215"/>
      <c r="E693" s="3"/>
      <c r="F693" s="3"/>
      <c r="H693" s="261" t="s">
        <v>571</v>
      </c>
      <c r="I693" s="248"/>
      <c r="J693" s="274"/>
      <c r="K693" s="248"/>
      <c r="L693" s="267"/>
      <c r="M693" s="248"/>
      <c r="N693" s="248"/>
      <c r="O693" s="248"/>
    </row>
    <row r="694" spans="1:15" x14ac:dyDescent="0.25">
      <c r="A694" s="6"/>
      <c r="B694" s="8" t="s">
        <v>572</v>
      </c>
      <c r="C694" s="4"/>
      <c r="D694" s="4"/>
      <c r="E694" s="4"/>
      <c r="F694" s="3"/>
      <c r="H694" s="261" t="s">
        <v>572</v>
      </c>
      <c r="I694" s="250"/>
      <c r="J694" s="250"/>
      <c r="K694" s="250"/>
      <c r="L694" s="267"/>
      <c r="M694" s="248"/>
      <c r="N694" s="248"/>
      <c r="O694" s="248"/>
    </row>
    <row r="695" spans="1:15" x14ac:dyDescent="0.25">
      <c r="A695" s="6"/>
      <c r="B695" s="8" t="s">
        <v>573</v>
      </c>
      <c r="C695" s="60"/>
      <c r="D695" s="60">
        <f>E702</f>
        <v>175000</v>
      </c>
      <c r="E695" s="60"/>
      <c r="F695" s="3"/>
      <c r="H695" s="261" t="s">
        <v>573</v>
      </c>
      <c r="I695" s="328"/>
      <c r="J695" s="328">
        <f>K702</f>
        <v>127000</v>
      </c>
      <c r="K695" s="328"/>
      <c r="L695" s="267"/>
      <c r="M695" s="248"/>
      <c r="N695" s="248"/>
      <c r="O695" s="248"/>
    </row>
    <row r="696" spans="1:15" x14ac:dyDescent="0.25">
      <c r="A696" s="6"/>
      <c r="B696" s="8" t="s">
        <v>574</v>
      </c>
      <c r="C696" s="129"/>
      <c r="D696" s="129"/>
      <c r="E696" s="129"/>
      <c r="F696" s="3"/>
      <c r="H696" s="261" t="s">
        <v>574</v>
      </c>
      <c r="I696" s="304"/>
      <c r="J696" s="304"/>
      <c r="K696" s="304"/>
      <c r="L696" s="267"/>
      <c r="M696" s="248"/>
      <c r="N696" s="248"/>
      <c r="O696" s="248"/>
    </row>
    <row r="697" spans="1:15" x14ac:dyDescent="0.25">
      <c r="A697" s="6"/>
      <c r="B697" s="13"/>
      <c r="C697" s="9"/>
      <c r="D697" s="9"/>
      <c r="E697" s="9"/>
      <c r="F697" s="3"/>
      <c r="H697" s="264"/>
      <c r="I697" s="262"/>
      <c r="J697" s="262"/>
      <c r="K697" s="262"/>
      <c r="L697" s="276"/>
      <c r="M697" s="248"/>
      <c r="N697" s="248"/>
      <c r="O697" s="248"/>
    </row>
    <row r="698" spans="1:15" x14ac:dyDescent="0.25">
      <c r="A698" s="6"/>
      <c r="B698" s="7" t="s">
        <v>10</v>
      </c>
      <c r="C698" s="9"/>
      <c r="D698" s="9"/>
      <c r="E698" s="9"/>
      <c r="F698" s="3"/>
      <c r="H698" s="260" t="s">
        <v>10</v>
      </c>
      <c r="I698" s="262"/>
      <c r="J698" s="262"/>
      <c r="K698" s="262"/>
      <c r="L698" s="280"/>
      <c r="M698" s="248"/>
      <c r="N698" s="248"/>
      <c r="O698" s="248"/>
    </row>
    <row r="699" spans="1:15" ht="23.4" x14ac:dyDescent="0.25">
      <c r="A699" s="6"/>
      <c r="B699" s="17" t="s">
        <v>575</v>
      </c>
      <c r="C699" s="9"/>
      <c r="D699" s="9"/>
      <c r="E699" s="9"/>
      <c r="F699" s="3"/>
      <c r="H699" s="268" t="s">
        <v>575</v>
      </c>
      <c r="I699" s="262"/>
      <c r="J699" s="262"/>
      <c r="K699" s="262"/>
      <c r="L699" s="346"/>
      <c r="M699" s="248"/>
      <c r="N699" s="248"/>
      <c r="O699" s="248"/>
    </row>
    <row r="700" spans="1:15" x14ac:dyDescent="0.25">
      <c r="A700" s="6"/>
      <c r="B700" s="17"/>
      <c r="C700" s="9"/>
      <c r="D700" s="9"/>
      <c r="E700" s="9"/>
      <c r="F700" s="3"/>
      <c r="H700" s="268"/>
      <c r="I700" s="262"/>
      <c r="J700" s="262"/>
      <c r="K700" s="262"/>
      <c r="L700" s="346"/>
      <c r="M700" s="248"/>
      <c r="N700" s="248"/>
      <c r="O700" s="248"/>
    </row>
    <row r="701" spans="1:15" x14ac:dyDescent="0.25">
      <c r="A701" s="6"/>
      <c r="B701" s="7" t="s">
        <v>16</v>
      </c>
      <c r="C701" s="149"/>
      <c r="D701" s="224"/>
      <c r="E701" s="149"/>
      <c r="F701" s="3"/>
      <c r="H701" s="260" t="s">
        <v>16</v>
      </c>
      <c r="I701" s="332"/>
      <c r="J701" s="331"/>
      <c r="K701" s="332"/>
      <c r="L701" s="346"/>
      <c r="M701" s="248"/>
      <c r="N701" s="248"/>
      <c r="O701" s="248"/>
    </row>
    <row r="702" spans="1:15" x14ac:dyDescent="0.25">
      <c r="A702" s="6"/>
      <c r="B702" s="44" t="s">
        <v>573</v>
      </c>
      <c r="C702" s="105"/>
      <c r="E702" s="115">
        <f>D703</f>
        <v>175000</v>
      </c>
      <c r="F702" s="450">
        <f>+E702/$E$2</f>
        <v>5.4144303270535911E-2</v>
      </c>
      <c r="G702" s="238">
        <f>+E702/K702</f>
        <v>1.3779527559055118</v>
      </c>
      <c r="H702" s="309" t="s">
        <v>573</v>
      </c>
      <c r="I702" s="379"/>
      <c r="J702" s="274"/>
      <c r="K702" s="380">
        <f>J703</f>
        <v>127000</v>
      </c>
      <c r="L702" s="280"/>
      <c r="M702" s="248"/>
      <c r="N702" s="248"/>
      <c r="O702" s="248"/>
    </row>
    <row r="703" spans="1:15" x14ac:dyDescent="0.25">
      <c r="A703" s="6" t="s">
        <v>576</v>
      </c>
      <c r="B703" s="479" t="s">
        <v>577</v>
      </c>
      <c r="C703" s="172"/>
      <c r="D703" s="475">
        <v>175000</v>
      </c>
      <c r="E703" s="11"/>
      <c r="F703" s="11"/>
      <c r="H703" s="266" t="s">
        <v>577</v>
      </c>
      <c r="I703" s="280"/>
      <c r="J703" s="283">
        <v>127000</v>
      </c>
      <c r="K703" s="262"/>
      <c r="L703" s="439"/>
      <c r="M703" s="248"/>
      <c r="N703" s="248"/>
      <c r="O703" s="248"/>
    </row>
    <row r="704" spans="1:15" x14ac:dyDescent="0.25">
      <c r="A704" s="1"/>
      <c r="C704" s="151"/>
      <c r="D704" s="166"/>
      <c r="E704" s="151"/>
      <c r="F704" s="151"/>
      <c r="H704" s="248"/>
      <c r="I704" s="302"/>
      <c r="J704" s="345"/>
      <c r="K704" s="302"/>
      <c r="L704" s="280"/>
      <c r="M704" s="248"/>
      <c r="N704" s="248"/>
      <c r="O704" s="248"/>
    </row>
    <row r="705" spans="1:15" x14ac:dyDescent="0.25">
      <c r="A705" s="6"/>
      <c r="B705" s="145" t="s">
        <v>578</v>
      </c>
      <c r="C705" s="39"/>
      <c r="E705" s="40">
        <f>E702</f>
        <v>175000</v>
      </c>
      <c r="F705" s="451">
        <f>+E705/$E$2</f>
        <v>5.4144303270535911E-2</v>
      </c>
      <c r="G705" s="238">
        <f>+E705/K705</f>
        <v>1.3779527559055118</v>
      </c>
      <c r="H705" s="437" t="s">
        <v>578</v>
      </c>
      <c r="I705" s="294"/>
      <c r="J705" s="274"/>
      <c r="K705" s="295">
        <f>K702</f>
        <v>127000</v>
      </c>
      <c r="L705" s="296" t="e">
        <f>+K705/$K$2</f>
        <v>#REF!</v>
      </c>
      <c r="M705" s="248"/>
      <c r="N705" s="297">
        <f>-1+(K705/O705)</f>
        <v>-0.27428571428571424</v>
      </c>
      <c r="O705" s="448">
        <f>'[1]GASTOS 2020 Enviar'!$D$709</f>
        <v>175000</v>
      </c>
    </row>
    <row r="706" spans="1:15" x14ac:dyDescent="0.25">
      <c r="A706" s="1"/>
      <c r="F706" s="151"/>
      <c r="H706" s="248"/>
      <c r="I706" s="248"/>
      <c r="J706" s="274"/>
      <c r="K706" s="248"/>
      <c r="L706" s="250"/>
      <c r="M706" s="248"/>
      <c r="N706" s="248"/>
      <c r="O706" s="248"/>
    </row>
    <row r="707" spans="1:15" ht="17.399999999999999" x14ac:dyDescent="0.3">
      <c r="A707" s="85"/>
      <c r="B707" s="55" t="s">
        <v>579</v>
      </c>
      <c r="C707" s="86"/>
      <c r="E707" s="87">
        <f>E705+E688+E662+E563</f>
        <v>974840.63580000005</v>
      </c>
      <c r="F707" s="237">
        <f>+E707/$E$2</f>
        <v>0.30161181157255568</v>
      </c>
      <c r="G707" s="238">
        <f>+E707/K707</f>
        <v>1.0985988262612234</v>
      </c>
      <c r="H707" s="318" t="s">
        <v>579</v>
      </c>
      <c r="I707" s="359"/>
      <c r="J707" s="274"/>
      <c r="K707" s="360">
        <f>K705+K688+K662+K563</f>
        <v>887349.06</v>
      </c>
      <c r="L707" s="296" t="e">
        <f>+K707/$K$2</f>
        <v>#REF!</v>
      </c>
      <c r="M707" s="248"/>
      <c r="N707" s="297">
        <f>-1+(K707/O707)</f>
        <v>-3.7934634780149801E-2</v>
      </c>
      <c r="O707" s="448">
        <f>'[1]GASTOS 2020 Enviar'!$D$711</f>
        <v>922337.6</v>
      </c>
    </row>
    <row r="708" spans="1:15" ht="13.8" thickBot="1" x14ac:dyDescent="0.3">
      <c r="A708" s="1"/>
      <c r="H708" s="248"/>
      <c r="I708" s="248"/>
      <c r="J708" s="274"/>
      <c r="K708" s="248"/>
      <c r="L708" s="278"/>
      <c r="M708" s="248"/>
      <c r="N708" s="248"/>
      <c r="O708" s="248"/>
    </row>
    <row r="709" spans="1:15" ht="21.6" thickBot="1" x14ac:dyDescent="0.45">
      <c r="A709" s="1"/>
      <c r="B709" s="153" t="s">
        <v>580</v>
      </c>
      <c r="C709" s="154"/>
      <c r="E709" s="155">
        <f>E707+E526+E458+E230+E130</f>
        <v>3232103.6458000005</v>
      </c>
      <c r="G709" s="238" t="e">
        <f>+E709/K709</f>
        <v>#REF!</v>
      </c>
      <c r="H709" s="440" t="s">
        <v>580</v>
      </c>
      <c r="I709" s="441"/>
      <c r="J709" s="274"/>
      <c r="K709" s="442" t="e">
        <f>K707+K526+K458+K230+K130</f>
        <v>#REF!</v>
      </c>
      <c r="L709" s="248"/>
      <c r="M709" s="248"/>
      <c r="N709" s="297" t="e">
        <f>-1+(K709/O709)</f>
        <v>#REF!</v>
      </c>
      <c r="O709" s="247">
        <f>'[1]GASTOS 2020 Enviar'!$D$713</f>
        <v>2885442.1588000003</v>
      </c>
    </row>
    <row r="710" spans="1:15" ht="17.399999999999999" x14ac:dyDescent="0.3">
      <c r="A710" s="1"/>
      <c r="B710" s="157" t="s">
        <v>581</v>
      </c>
      <c r="C710" s="158"/>
      <c r="E710" s="158">
        <f>'INGRESOS 2022'!C68</f>
        <v>3232103.6500000004</v>
      </c>
      <c r="G710" s="238">
        <f>+E710/K710</f>
        <v>1.162494482959052</v>
      </c>
      <c r="H710" s="443" t="s">
        <v>581</v>
      </c>
      <c r="I710" s="444"/>
      <c r="J710" s="274"/>
      <c r="K710" s="444">
        <f>'INGRESOS 2022'!I68</f>
        <v>2780317.4099999997</v>
      </c>
      <c r="L710" s="250"/>
      <c r="M710" s="248"/>
      <c r="N710" s="248"/>
      <c r="O710" s="248"/>
    </row>
    <row r="711" spans="1:15" ht="17.399999999999999" x14ac:dyDescent="0.3">
      <c r="A711" s="1"/>
      <c r="B711" s="160" t="s">
        <v>582</v>
      </c>
      <c r="C711" s="161"/>
      <c r="E711" s="161">
        <f>E710-E709</f>
        <v>4.19999985024333E-3</v>
      </c>
      <c r="H711" s="445" t="s">
        <v>582</v>
      </c>
      <c r="I711" s="446"/>
      <c r="J711" s="274"/>
      <c r="K711" s="446" t="e">
        <f>K710-K709</f>
        <v>#REF!</v>
      </c>
      <c r="L711" s="328"/>
      <c r="M711" s="248"/>
      <c r="N711" s="248"/>
      <c r="O711" s="248"/>
    </row>
    <row r="712" spans="1:15" x14ac:dyDescent="0.25">
      <c r="H712" s="248"/>
      <c r="I712" s="248"/>
      <c r="J712" s="274"/>
      <c r="K712" s="248"/>
      <c r="L712" s="304"/>
      <c r="M712" s="248"/>
      <c r="N712" s="248"/>
      <c r="O712" s="248"/>
    </row>
    <row r="713" spans="1:15" x14ac:dyDescent="0.25">
      <c r="H713" s="248"/>
      <c r="I713" s="248"/>
      <c r="J713" s="274"/>
      <c r="K713" s="248"/>
      <c r="L713" s="262"/>
      <c r="M713" s="248"/>
      <c r="N713" s="248"/>
      <c r="O713" s="248"/>
    </row>
    <row r="714" spans="1:15" x14ac:dyDescent="0.25">
      <c r="C714" s="14" t="s">
        <v>688</v>
      </c>
      <c r="D714" s="210">
        <f>SUM(D1:D713)/2</f>
        <v>3232103.6458000001</v>
      </c>
      <c r="H714" s="248"/>
      <c r="I714" s="265" t="s">
        <v>688</v>
      </c>
      <c r="J714" s="447" t="e">
        <f>SUM(J1:J713)/2</f>
        <v>#REF!</v>
      </c>
      <c r="K714" s="248"/>
      <c r="L714" s="262"/>
      <c r="M714" s="248"/>
      <c r="N714" s="248"/>
      <c r="O714" s="248"/>
    </row>
    <row r="715" spans="1:15" x14ac:dyDescent="0.25">
      <c r="L715" s="11"/>
    </row>
    <row r="716" spans="1:15" x14ac:dyDescent="0.25">
      <c r="L716" s="11"/>
    </row>
    <row r="717" spans="1:15" x14ac:dyDescent="0.25">
      <c r="L717" s="150"/>
    </row>
    <row r="718" spans="1:15" x14ac:dyDescent="0.25">
      <c r="L718" s="106"/>
    </row>
    <row r="719" spans="1:15" x14ac:dyDescent="0.25">
      <c r="L719" s="27"/>
    </row>
    <row r="720" spans="1:15" x14ac:dyDescent="0.25">
      <c r="L720" s="152"/>
    </row>
    <row r="721" spans="4:12" x14ac:dyDescent="0.25">
      <c r="L721" s="27"/>
    </row>
    <row r="722" spans="4:12" x14ac:dyDescent="0.25">
      <c r="L722" s="3"/>
    </row>
    <row r="723" spans="4:12" s="3" customFormat="1" ht="17.399999999999999" x14ac:dyDescent="0.3">
      <c r="D723" s="215"/>
      <c r="J723" s="215"/>
      <c r="L723" s="88"/>
    </row>
    <row r="724" spans="4:12" s="3" customFormat="1" x14ac:dyDescent="0.25">
      <c r="D724" s="215"/>
      <c r="J724" s="215"/>
    </row>
    <row r="725" spans="4:12" s="3" customFormat="1" ht="17.399999999999999" x14ac:dyDescent="0.3">
      <c r="D725" s="215"/>
      <c r="J725" s="215"/>
      <c r="L725" s="156"/>
    </row>
    <row r="726" spans="4:12" s="3" customFormat="1" ht="17.399999999999999" x14ac:dyDescent="0.3">
      <c r="D726" s="215"/>
      <c r="J726" s="215"/>
      <c r="L726" s="159"/>
    </row>
    <row r="727" spans="4:12" s="3" customFormat="1" x14ac:dyDescent="0.25">
      <c r="D727" s="215"/>
      <c r="J727" s="215"/>
      <c r="L727" s="162"/>
    </row>
    <row r="728" spans="4:12" s="3" customFormat="1" x14ac:dyDescent="0.25">
      <c r="D728" s="215"/>
      <c r="J728" s="215"/>
    </row>
    <row r="729" spans="4:12" s="3" customFormat="1" x14ac:dyDescent="0.25">
      <c r="D729" s="215"/>
      <c r="J729" s="215"/>
    </row>
    <row r="730" spans="4:12" s="3" customFormat="1" x14ac:dyDescent="0.25">
      <c r="D730" s="215"/>
      <c r="J730" s="215"/>
    </row>
    <row r="731" spans="4:12" s="3" customFormat="1" x14ac:dyDescent="0.25">
      <c r="D731" s="215"/>
      <c r="J731" s="215"/>
    </row>
    <row r="732" spans="4:12" s="3" customFormat="1" x14ac:dyDescent="0.25">
      <c r="D732" s="215"/>
      <c r="J732" s="215"/>
    </row>
    <row r="733" spans="4:12" s="3" customFormat="1" x14ac:dyDescent="0.25">
      <c r="D733" s="215"/>
      <c r="J733" s="215"/>
    </row>
    <row r="734" spans="4:12" s="3" customFormat="1" x14ac:dyDescent="0.25">
      <c r="D734" s="215"/>
      <c r="J734" s="215"/>
    </row>
    <row r="735" spans="4:12" s="3" customFormat="1" x14ac:dyDescent="0.25">
      <c r="D735" s="215"/>
      <c r="J735" s="215"/>
    </row>
    <row r="736" spans="4:12" s="3" customFormat="1" x14ac:dyDescent="0.25">
      <c r="D736" s="215"/>
      <c r="J736" s="215"/>
    </row>
    <row r="737" spans="4:10" s="3" customFormat="1" x14ac:dyDescent="0.25">
      <c r="D737" s="215"/>
      <c r="J737" s="215"/>
    </row>
    <row r="738" spans="4:10" s="3" customFormat="1" x14ac:dyDescent="0.25">
      <c r="D738" s="215"/>
      <c r="J738" s="215"/>
    </row>
    <row r="739" spans="4:10" s="3" customFormat="1" x14ac:dyDescent="0.25">
      <c r="D739" s="215"/>
      <c r="J739" s="215"/>
    </row>
    <row r="740" spans="4:10" s="3" customFormat="1" x14ac:dyDescent="0.25">
      <c r="D740" s="215"/>
      <c r="J740" s="215"/>
    </row>
    <row r="741" spans="4:10" s="3" customFormat="1" x14ac:dyDescent="0.25">
      <c r="D741" s="215"/>
      <c r="J741" s="215"/>
    </row>
    <row r="742" spans="4:10" s="3" customFormat="1" x14ac:dyDescent="0.25">
      <c r="D742" s="215"/>
      <c r="J742" s="215"/>
    </row>
    <row r="743" spans="4:10" s="3" customFormat="1" x14ac:dyDescent="0.25">
      <c r="D743" s="215"/>
      <c r="J743" s="215"/>
    </row>
    <row r="744" spans="4:10" s="3" customFormat="1" x14ac:dyDescent="0.25">
      <c r="D744" s="215"/>
      <c r="J744" s="215"/>
    </row>
    <row r="745" spans="4:10" s="3" customFormat="1" x14ac:dyDescent="0.25">
      <c r="D745" s="215"/>
      <c r="J745" s="215"/>
    </row>
    <row r="746" spans="4:10" s="3" customFormat="1" x14ac:dyDescent="0.25">
      <c r="D746" s="215"/>
      <c r="J746" s="215"/>
    </row>
    <row r="747" spans="4:10" s="3" customFormat="1" x14ac:dyDescent="0.25">
      <c r="D747" s="215"/>
      <c r="J747" s="215"/>
    </row>
    <row r="748" spans="4:10" s="3" customFormat="1" x14ac:dyDescent="0.25">
      <c r="D748" s="215"/>
      <c r="J748" s="215"/>
    </row>
    <row r="749" spans="4:10" s="3" customFormat="1" x14ac:dyDescent="0.25">
      <c r="D749" s="215"/>
      <c r="J749" s="215"/>
    </row>
    <row r="750" spans="4:10" s="3" customFormat="1" x14ac:dyDescent="0.25">
      <c r="D750" s="215"/>
      <c r="J750" s="215"/>
    </row>
    <row r="751" spans="4:10" s="3" customFormat="1" x14ac:dyDescent="0.25">
      <c r="D751" s="215"/>
      <c r="J751" s="215"/>
    </row>
    <row r="752" spans="4:10" s="3" customFormat="1" x14ac:dyDescent="0.25">
      <c r="D752" s="215"/>
      <c r="J752" s="215"/>
    </row>
    <row r="753" spans="4:10" s="3" customFormat="1" x14ac:dyDescent="0.25">
      <c r="D753" s="215"/>
      <c r="J753" s="215"/>
    </row>
    <row r="754" spans="4:10" s="3" customFormat="1" x14ac:dyDescent="0.25">
      <c r="D754" s="215"/>
      <c r="J754" s="215"/>
    </row>
    <row r="755" spans="4:10" s="3" customFormat="1" x14ac:dyDescent="0.25">
      <c r="D755" s="215"/>
      <c r="J755" s="215"/>
    </row>
    <row r="756" spans="4:10" s="3" customFormat="1" x14ac:dyDescent="0.25">
      <c r="D756" s="215"/>
      <c r="J756" s="215"/>
    </row>
    <row r="757" spans="4:10" s="3" customFormat="1" x14ac:dyDescent="0.25">
      <c r="D757" s="215"/>
      <c r="J757" s="215"/>
    </row>
    <row r="758" spans="4:10" s="3" customFormat="1" x14ac:dyDescent="0.25">
      <c r="D758" s="215"/>
      <c r="J758" s="215"/>
    </row>
    <row r="759" spans="4:10" s="3" customFormat="1" x14ac:dyDescent="0.25">
      <c r="D759" s="215"/>
      <c r="J759" s="215"/>
    </row>
    <row r="760" spans="4:10" s="3" customFormat="1" x14ac:dyDescent="0.25">
      <c r="D760" s="215"/>
      <c r="J760" s="215"/>
    </row>
    <row r="761" spans="4:10" s="3" customFormat="1" x14ac:dyDescent="0.25">
      <c r="D761" s="215"/>
      <c r="J761" s="215"/>
    </row>
    <row r="762" spans="4:10" s="3" customFormat="1" x14ac:dyDescent="0.25">
      <c r="D762" s="215"/>
      <c r="J762" s="215"/>
    </row>
    <row r="763" spans="4:10" s="3" customFormat="1" x14ac:dyDescent="0.25">
      <c r="D763" s="215"/>
      <c r="J763" s="215"/>
    </row>
    <row r="764" spans="4:10" s="3" customFormat="1" x14ac:dyDescent="0.25">
      <c r="D764" s="215"/>
      <c r="J764" s="215"/>
    </row>
    <row r="765" spans="4:10" s="3" customFormat="1" x14ac:dyDescent="0.25">
      <c r="D765" s="215"/>
      <c r="J765" s="215"/>
    </row>
    <row r="766" spans="4:10" s="3" customFormat="1" x14ac:dyDescent="0.25">
      <c r="D766" s="215"/>
      <c r="J766" s="215"/>
    </row>
    <row r="767" spans="4:10" s="3" customFormat="1" x14ac:dyDescent="0.25">
      <c r="D767" s="215"/>
      <c r="J767" s="215"/>
    </row>
    <row r="768" spans="4:10" s="3" customFormat="1" x14ac:dyDescent="0.25">
      <c r="D768" s="215"/>
      <c r="J768" s="215"/>
    </row>
    <row r="769" spans="4:10" s="3" customFormat="1" x14ac:dyDescent="0.25">
      <c r="D769" s="215"/>
      <c r="J769" s="215"/>
    </row>
    <row r="770" spans="4:10" s="3" customFormat="1" x14ac:dyDescent="0.25">
      <c r="D770" s="215"/>
      <c r="J770" s="215"/>
    </row>
    <row r="771" spans="4:10" s="3" customFormat="1" x14ac:dyDescent="0.25">
      <c r="D771" s="215"/>
      <c r="J771" s="215"/>
    </row>
    <row r="772" spans="4:10" s="3" customFormat="1" x14ac:dyDescent="0.25">
      <c r="D772" s="215"/>
      <c r="J772" s="215"/>
    </row>
    <row r="773" spans="4:10" s="3" customFormat="1" x14ac:dyDescent="0.25">
      <c r="D773" s="215"/>
      <c r="J773" s="215"/>
    </row>
    <row r="774" spans="4:10" s="3" customFormat="1" x14ac:dyDescent="0.25">
      <c r="D774" s="215"/>
      <c r="J774" s="215"/>
    </row>
    <row r="775" spans="4:10" s="3" customFormat="1" x14ac:dyDescent="0.25">
      <c r="D775" s="215"/>
      <c r="J775" s="215"/>
    </row>
    <row r="776" spans="4:10" s="3" customFormat="1" x14ac:dyDescent="0.25">
      <c r="D776" s="215"/>
      <c r="J776" s="215"/>
    </row>
    <row r="777" spans="4:10" s="3" customFormat="1" x14ac:dyDescent="0.25">
      <c r="D777" s="215"/>
      <c r="J777" s="215"/>
    </row>
    <row r="778" spans="4:10" s="3" customFormat="1" x14ac:dyDescent="0.25">
      <c r="D778" s="215"/>
      <c r="J778" s="215"/>
    </row>
    <row r="779" spans="4:10" s="3" customFormat="1" x14ac:dyDescent="0.25">
      <c r="D779" s="215"/>
      <c r="J779" s="215"/>
    </row>
    <row r="780" spans="4:10" s="3" customFormat="1" x14ac:dyDescent="0.25">
      <c r="D780" s="215"/>
      <c r="J780" s="215"/>
    </row>
    <row r="781" spans="4:10" s="3" customFormat="1" x14ac:dyDescent="0.25">
      <c r="D781" s="215"/>
      <c r="J781" s="215"/>
    </row>
    <row r="782" spans="4:10" s="3" customFormat="1" x14ac:dyDescent="0.25">
      <c r="D782" s="215"/>
      <c r="J782" s="215"/>
    </row>
    <row r="783" spans="4:10" s="3" customFormat="1" x14ac:dyDescent="0.25">
      <c r="D783" s="215"/>
      <c r="J783" s="215"/>
    </row>
    <row r="784" spans="4:10" s="3" customFormat="1" x14ac:dyDescent="0.25">
      <c r="D784" s="215"/>
      <c r="J784" s="215"/>
    </row>
    <row r="785" spans="4:10" s="3" customFormat="1" x14ac:dyDescent="0.25">
      <c r="D785" s="215"/>
      <c r="J785" s="215"/>
    </row>
    <row r="786" spans="4:10" s="3" customFormat="1" x14ac:dyDescent="0.25">
      <c r="D786" s="215"/>
      <c r="J786" s="215"/>
    </row>
    <row r="787" spans="4:10" s="3" customFormat="1" x14ac:dyDescent="0.25">
      <c r="D787" s="215"/>
      <c r="J787" s="215"/>
    </row>
    <row r="788" spans="4:10" s="3" customFormat="1" x14ac:dyDescent="0.25">
      <c r="D788" s="215"/>
      <c r="J788" s="215"/>
    </row>
    <row r="789" spans="4:10" s="3" customFormat="1" x14ac:dyDescent="0.25">
      <c r="D789" s="215"/>
      <c r="J789" s="215"/>
    </row>
    <row r="790" spans="4:10" s="3" customFormat="1" x14ac:dyDescent="0.25">
      <c r="D790" s="215"/>
      <c r="J790" s="215"/>
    </row>
    <row r="791" spans="4:10" s="3" customFormat="1" x14ac:dyDescent="0.25">
      <c r="D791" s="215"/>
      <c r="J791" s="215"/>
    </row>
    <row r="792" spans="4:10" s="3" customFormat="1" x14ac:dyDescent="0.25">
      <c r="D792" s="215"/>
      <c r="J792" s="215"/>
    </row>
    <row r="793" spans="4:10" s="3" customFormat="1" x14ac:dyDescent="0.25">
      <c r="D793" s="215"/>
      <c r="J793" s="215"/>
    </row>
    <row r="794" spans="4:10" s="3" customFormat="1" x14ac:dyDescent="0.25">
      <c r="D794" s="215"/>
      <c r="J794" s="215"/>
    </row>
    <row r="795" spans="4:10" s="3" customFormat="1" x14ac:dyDescent="0.25">
      <c r="D795" s="215"/>
      <c r="J795" s="215"/>
    </row>
    <row r="796" spans="4:10" s="3" customFormat="1" x14ac:dyDescent="0.25">
      <c r="D796" s="215"/>
      <c r="J796" s="215"/>
    </row>
    <row r="797" spans="4:10" s="3" customFormat="1" x14ac:dyDescent="0.25">
      <c r="D797" s="215"/>
      <c r="J797" s="215"/>
    </row>
    <row r="798" spans="4:10" s="3" customFormat="1" x14ac:dyDescent="0.25">
      <c r="D798" s="215"/>
      <c r="J798" s="215"/>
    </row>
    <row r="799" spans="4:10" s="3" customFormat="1" x14ac:dyDescent="0.25">
      <c r="D799" s="215"/>
      <c r="J799" s="215"/>
    </row>
    <row r="800" spans="4:10" s="3" customFormat="1" x14ac:dyDescent="0.25">
      <c r="D800" s="215"/>
      <c r="J800" s="215"/>
    </row>
    <row r="801" spans="4:10" s="3" customFormat="1" x14ac:dyDescent="0.25">
      <c r="D801" s="215"/>
      <c r="J801" s="215"/>
    </row>
    <row r="802" spans="4:10" s="3" customFormat="1" x14ac:dyDescent="0.25">
      <c r="D802" s="215"/>
      <c r="J802" s="215"/>
    </row>
    <row r="803" spans="4:10" s="3" customFormat="1" x14ac:dyDescent="0.25">
      <c r="D803" s="215"/>
      <c r="J803" s="215"/>
    </row>
    <row r="804" spans="4:10" s="3" customFormat="1" x14ac:dyDescent="0.25">
      <c r="D804" s="215"/>
      <c r="J804" s="215"/>
    </row>
    <row r="805" spans="4:10" s="3" customFormat="1" x14ac:dyDescent="0.25">
      <c r="D805" s="215"/>
      <c r="J805" s="215"/>
    </row>
    <row r="806" spans="4:10" s="3" customFormat="1" x14ac:dyDescent="0.25">
      <c r="D806" s="215"/>
      <c r="J806" s="215"/>
    </row>
    <row r="807" spans="4:10" s="3" customFormat="1" x14ac:dyDescent="0.25">
      <c r="D807" s="215"/>
      <c r="J807" s="215"/>
    </row>
    <row r="808" spans="4:10" s="3" customFormat="1" x14ac:dyDescent="0.25">
      <c r="D808" s="215"/>
      <c r="J808" s="215"/>
    </row>
    <row r="809" spans="4:10" s="3" customFormat="1" x14ac:dyDescent="0.25">
      <c r="D809" s="215"/>
      <c r="J809" s="215"/>
    </row>
    <row r="810" spans="4:10" s="3" customFormat="1" x14ac:dyDescent="0.25">
      <c r="D810" s="215"/>
      <c r="J810" s="215"/>
    </row>
    <row r="811" spans="4:10" s="3" customFormat="1" x14ac:dyDescent="0.25">
      <c r="D811" s="215"/>
      <c r="J811" s="215"/>
    </row>
    <row r="812" spans="4:10" s="3" customFormat="1" x14ac:dyDescent="0.25">
      <c r="D812" s="215"/>
      <c r="J812" s="215"/>
    </row>
    <row r="813" spans="4:10" s="3" customFormat="1" x14ac:dyDescent="0.25">
      <c r="D813" s="215"/>
      <c r="J813" s="215"/>
    </row>
    <row r="814" spans="4:10" s="3" customFormat="1" x14ac:dyDescent="0.25">
      <c r="D814" s="215"/>
      <c r="J814" s="215"/>
    </row>
    <row r="815" spans="4:10" s="3" customFormat="1" x14ac:dyDescent="0.25">
      <c r="D815" s="215"/>
      <c r="J815" s="215"/>
    </row>
    <row r="816" spans="4:10" s="3" customFormat="1" x14ac:dyDescent="0.25">
      <c r="D816" s="215"/>
      <c r="J816" s="215"/>
    </row>
    <row r="817" spans="4:10" s="3" customFormat="1" x14ac:dyDescent="0.25">
      <c r="D817" s="215"/>
      <c r="J817" s="215"/>
    </row>
    <row r="818" spans="4:10" s="3" customFormat="1" x14ac:dyDescent="0.25">
      <c r="D818" s="215"/>
      <c r="J818" s="215"/>
    </row>
    <row r="819" spans="4:10" s="3" customFormat="1" x14ac:dyDescent="0.25">
      <c r="D819" s="215"/>
      <c r="J819" s="215"/>
    </row>
    <row r="820" spans="4:10" s="3" customFormat="1" x14ac:dyDescent="0.25">
      <c r="D820" s="215"/>
      <c r="J820" s="215"/>
    </row>
    <row r="821" spans="4:10" s="3" customFormat="1" x14ac:dyDescent="0.25">
      <c r="D821" s="215"/>
      <c r="J821" s="215"/>
    </row>
    <row r="822" spans="4:10" s="3" customFormat="1" x14ac:dyDescent="0.25">
      <c r="D822" s="215"/>
      <c r="J822" s="215"/>
    </row>
    <row r="823" spans="4:10" s="3" customFormat="1" x14ac:dyDescent="0.25">
      <c r="D823" s="215"/>
      <c r="J823" s="215"/>
    </row>
    <row r="824" spans="4:10" s="3" customFormat="1" x14ac:dyDescent="0.25">
      <c r="D824" s="215"/>
      <c r="J824" s="215"/>
    </row>
    <row r="825" spans="4:10" s="3" customFormat="1" x14ac:dyDescent="0.25">
      <c r="D825" s="215"/>
      <c r="J825" s="215"/>
    </row>
    <row r="826" spans="4:10" s="3" customFormat="1" x14ac:dyDescent="0.25">
      <c r="D826" s="215"/>
      <c r="J826" s="215"/>
    </row>
    <row r="827" spans="4:10" s="3" customFormat="1" x14ac:dyDescent="0.25">
      <c r="D827" s="215"/>
      <c r="J827" s="215"/>
    </row>
    <row r="828" spans="4:10" s="3" customFormat="1" x14ac:dyDescent="0.25">
      <c r="D828" s="215"/>
      <c r="J828" s="215"/>
    </row>
    <row r="829" spans="4:10" s="3" customFormat="1" x14ac:dyDescent="0.25">
      <c r="D829" s="215"/>
      <c r="J829" s="215"/>
    </row>
    <row r="830" spans="4:10" s="3" customFormat="1" x14ac:dyDescent="0.25">
      <c r="D830" s="215"/>
      <c r="J830" s="215"/>
    </row>
    <row r="831" spans="4:10" s="3" customFormat="1" x14ac:dyDescent="0.25">
      <c r="D831" s="215"/>
      <c r="J831" s="215"/>
    </row>
    <row r="832" spans="4:10" s="3" customFormat="1" x14ac:dyDescent="0.25">
      <c r="D832" s="215"/>
      <c r="J832" s="215"/>
    </row>
    <row r="833" spans="4:10" s="3" customFormat="1" x14ac:dyDescent="0.25">
      <c r="D833" s="215"/>
      <c r="J833" s="215"/>
    </row>
    <row r="834" spans="4:10" s="3" customFormat="1" x14ac:dyDescent="0.25">
      <c r="D834" s="215"/>
      <c r="J834" s="215"/>
    </row>
    <row r="835" spans="4:10" s="3" customFormat="1" x14ac:dyDescent="0.25">
      <c r="D835" s="215"/>
      <c r="J835" s="215"/>
    </row>
    <row r="836" spans="4:10" s="3" customFormat="1" x14ac:dyDescent="0.25">
      <c r="D836" s="215"/>
      <c r="J836" s="215"/>
    </row>
    <row r="837" spans="4:10" s="3" customFormat="1" x14ac:dyDescent="0.25">
      <c r="D837" s="215"/>
      <c r="J837" s="215"/>
    </row>
    <row r="838" spans="4:10" s="3" customFormat="1" x14ac:dyDescent="0.25">
      <c r="D838" s="215"/>
      <c r="J838" s="215"/>
    </row>
    <row r="839" spans="4:10" s="3" customFormat="1" x14ac:dyDescent="0.25">
      <c r="D839" s="215"/>
      <c r="J839" s="215"/>
    </row>
    <row r="840" spans="4:10" s="3" customFormat="1" x14ac:dyDescent="0.25">
      <c r="D840" s="215"/>
      <c r="J840" s="215"/>
    </row>
    <row r="841" spans="4:10" s="3" customFormat="1" x14ac:dyDescent="0.25">
      <c r="D841" s="215"/>
      <c r="J841" s="215"/>
    </row>
    <row r="842" spans="4:10" s="3" customFormat="1" x14ac:dyDescent="0.25">
      <c r="D842" s="215"/>
      <c r="J842" s="215"/>
    </row>
    <row r="843" spans="4:10" s="3" customFormat="1" x14ac:dyDescent="0.25">
      <c r="D843" s="215"/>
      <c r="J843" s="215"/>
    </row>
    <row r="844" spans="4:10" s="3" customFormat="1" x14ac:dyDescent="0.25">
      <c r="D844" s="215"/>
      <c r="J844" s="215"/>
    </row>
    <row r="845" spans="4:10" s="3" customFormat="1" x14ac:dyDescent="0.25">
      <c r="D845" s="215"/>
      <c r="J845" s="215"/>
    </row>
    <row r="846" spans="4:10" s="3" customFormat="1" x14ac:dyDescent="0.25">
      <c r="D846" s="215"/>
      <c r="J846" s="215"/>
    </row>
    <row r="847" spans="4:10" s="3" customFormat="1" x14ac:dyDescent="0.25">
      <c r="D847" s="215"/>
      <c r="J847" s="215"/>
    </row>
    <row r="848" spans="4:10" s="3" customFormat="1" x14ac:dyDescent="0.25">
      <c r="D848" s="215"/>
      <c r="J848" s="215"/>
    </row>
    <row r="849" spans="4:10" s="3" customFormat="1" x14ac:dyDescent="0.25">
      <c r="D849" s="215"/>
      <c r="J849" s="215"/>
    </row>
    <row r="850" spans="4:10" s="3" customFormat="1" x14ac:dyDescent="0.25">
      <c r="D850" s="215"/>
      <c r="J850" s="215"/>
    </row>
    <row r="851" spans="4:10" s="3" customFormat="1" x14ac:dyDescent="0.25">
      <c r="D851" s="215"/>
      <c r="J851" s="215"/>
    </row>
    <row r="852" spans="4:10" s="3" customFormat="1" x14ac:dyDescent="0.25">
      <c r="D852" s="215"/>
      <c r="J852" s="215"/>
    </row>
    <row r="853" spans="4:10" s="3" customFormat="1" x14ac:dyDescent="0.25">
      <c r="D853" s="215"/>
      <c r="J853" s="215"/>
    </row>
    <row r="854" spans="4:10" s="3" customFormat="1" x14ac:dyDescent="0.25">
      <c r="D854" s="215"/>
      <c r="J854" s="215"/>
    </row>
    <row r="855" spans="4:10" s="3" customFormat="1" x14ac:dyDescent="0.25">
      <c r="D855" s="215"/>
      <c r="J855" s="215"/>
    </row>
    <row r="856" spans="4:10" s="3" customFormat="1" x14ac:dyDescent="0.25">
      <c r="D856" s="215"/>
      <c r="J856" s="215"/>
    </row>
    <row r="857" spans="4:10" s="3" customFormat="1" x14ac:dyDescent="0.25">
      <c r="D857" s="215"/>
      <c r="J857" s="215"/>
    </row>
    <row r="858" spans="4:10" s="3" customFormat="1" x14ac:dyDescent="0.25">
      <c r="D858" s="215"/>
      <c r="J858" s="215"/>
    </row>
    <row r="859" spans="4:10" s="3" customFormat="1" x14ac:dyDescent="0.25">
      <c r="D859" s="215"/>
      <c r="J859" s="215"/>
    </row>
    <row r="860" spans="4:10" s="3" customFormat="1" x14ac:dyDescent="0.25">
      <c r="D860" s="215"/>
      <c r="J860" s="215"/>
    </row>
    <row r="861" spans="4:10" s="3" customFormat="1" x14ac:dyDescent="0.25">
      <c r="D861" s="215"/>
      <c r="J861" s="215"/>
    </row>
    <row r="862" spans="4:10" s="3" customFormat="1" x14ac:dyDescent="0.25">
      <c r="D862" s="215"/>
      <c r="J862" s="215"/>
    </row>
    <row r="863" spans="4:10" s="3" customFormat="1" x14ac:dyDescent="0.25">
      <c r="D863" s="215"/>
      <c r="J863" s="215"/>
    </row>
    <row r="864" spans="4:10" s="3" customFormat="1" x14ac:dyDescent="0.25">
      <c r="D864" s="215"/>
      <c r="J864" s="215"/>
    </row>
    <row r="865" spans="4:10" s="3" customFormat="1" x14ac:dyDescent="0.25">
      <c r="D865" s="215"/>
      <c r="J865" s="215"/>
    </row>
    <row r="866" spans="4:10" s="3" customFormat="1" x14ac:dyDescent="0.25">
      <c r="D866" s="215"/>
      <c r="J866" s="215"/>
    </row>
    <row r="867" spans="4:10" s="3" customFormat="1" x14ac:dyDescent="0.25">
      <c r="D867" s="215"/>
      <c r="J867" s="215"/>
    </row>
    <row r="868" spans="4:10" s="3" customFormat="1" x14ac:dyDescent="0.25">
      <c r="D868" s="215"/>
      <c r="J868" s="215"/>
    </row>
    <row r="869" spans="4:10" s="3" customFormat="1" x14ac:dyDescent="0.25">
      <c r="D869" s="215"/>
      <c r="J869" s="215"/>
    </row>
    <row r="870" spans="4:10" s="3" customFormat="1" x14ac:dyDescent="0.25">
      <c r="D870" s="215"/>
      <c r="J870" s="215"/>
    </row>
    <row r="871" spans="4:10" s="3" customFormat="1" x14ac:dyDescent="0.25">
      <c r="D871" s="215"/>
      <c r="J871" s="215"/>
    </row>
    <row r="872" spans="4:10" s="3" customFormat="1" x14ac:dyDescent="0.25">
      <c r="D872" s="215"/>
      <c r="J872" s="215"/>
    </row>
    <row r="873" spans="4:10" s="3" customFormat="1" x14ac:dyDescent="0.25">
      <c r="D873" s="215"/>
      <c r="J873" s="215"/>
    </row>
    <row r="874" spans="4:10" s="3" customFormat="1" x14ac:dyDescent="0.25">
      <c r="D874" s="215"/>
      <c r="J874" s="215"/>
    </row>
    <row r="875" spans="4:10" s="3" customFormat="1" x14ac:dyDescent="0.25">
      <c r="D875" s="215"/>
      <c r="J875" s="215"/>
    </row>
    <row r="876" spans="4:10" s="3" customFormat="1" x14ac:dyDescent="0.25">
      <c r="D876" s="215"/>
      <c r="J876" s="215"/>
    </row>
    <row r="877" spans="4:10" s="3" customFormat="1" x14ac:dyDescent="0.25">
      <c r="D877" s="215"/>
      <c r="J877" s="215"/>
    </row>
    <row r="878" spans="4:10" s="3" customFormat="1" x14ac:dyDescent="0.25">
      <c r="D878" s="215"/>
      <c r="J878" s="215"/>
    </row>
    <row r="879" spans="4:10" s="3" customFormat="1" x14ac:dyDescent="0.25">
      <c r="D879" s="215"/>
      <c r="J879" s="215"/>
    </row>
    <row r="880" spans="4:10" s="3" customFormat="1" x14ac:dyDescent="0.25">
      <c r="D880" s="215"/>
      <c r="J880" s="215"/>
    </row>
    <row r="881" spans="4:10" s="3" customFormat="1" x14ac:dyDescent="0.25">
      <c r="D881" s="215"/>
      <c r="J881" s="215"/>
    </row>
    <row r="882" spans="4:10" s="3" customFormat="1" x14ac:dyDescent="0.25">
      <c r="D882" s="215"/>
      <c r="J882" s="215"/>
    </row>
    <row r="883" spans="4:10" s="3" customFormat="1" x14ac:dyDescent="0.25">
      <c r="D883" s="215"/>
      <c r="J883" s="215"/>
    </row>
    <row r="884" spans="4:10" s="3" customFormat="1" x14ac:dyDescent="0.25">
      <c r="D884" s="215"/>
      <c r="J884" s="215"/>
    </row>
    <row r="885" spans="4:10" s="3" customFormat="1" x14ac:dyDescent="0.25">
      <c r="D885" s="215"/>
      <c r="J885" s="215"/>
    </row>
    <row r="886" spans="4:10" s="3" customFormat="1" x14ac:dyDescent="0.25">
      <c r="D886" s="215"/>
      <c r="J886" s="215"/>
    </row>
    <row r="887" spans="4:10" s="3" customFormat="1" x14ac:dyDescent="0.25">
      <c r="D887" s="215"/>
      <c r="J887" s="215"/>
    </row>
    <row r="888" spans="4:10" s="3" customFormat="1" x14ac:dyDescent="0.25">
      <c r="D888" s="215"/>
      <c r="J888" s="215"/>
    </row>
    <row r="889" spans="4:10" s="3" customFormat="1" x14ac:dyDescent="0.25">
      <c r="D889" s="215"/>
      <c r="J889" s="215"/>
    </row>
    <row r="890" spans="4:10" s="3" customFormat="1" x14ac:dyDescent="0.25">
      <c r="D890" s="215"/>
      <c r="J890" s="215"/>
    </row>
    <row r="891" spans="4:10" s="3" customFormat="1" x14ac:dyDescent="0.25">
      <c r="D891" s="215"/>
      <c r="J891" s="215"/>
    </row>
    <row r="892" spans="4:10" s="3" customFormat="1" x14ac:dyDescent="0.25">
      <c r="D892" s="215"/>
      <c r="J892" s="215"/>
    </row>
    <row r="893" spans="4:10" s="3" customFormat="1" x14ac:dyDescent="0.25">
      <c r="D893" s="215"/>
      <c r="J893" s="215"/>
    </row>
    <row r="894" spans="4:10" s="3" customFormat="1" x14ac:dyDescent="0.25">
      <c r="D894" s="215"/>
      <c r="J894" s="215"/>
    </row>
    <row r="895" spans="4:10" s="3" customFormat="1" x14ac:dyDescent="0.25">
      <c r="D895" s="215"/>
      <c r="J895" s="215"/>
    </row>
    <row r="896" spans="4:10" s="3" customFormat="1" x14ac:dyDescent="0.25">
      <c r="D896" s="215"/>
      <c r="J896" s="215"/>
    </row>
    <row r="897" spans="4:10" s="3" customFormat="1" x14ac:dyDescent="0.25">
      <c r="D897" s="215"/>
      <c r="J897" s="215"/>
    </row>
    <row r="898" spans="4:10" s="3" customFormat="1" x14ac:dyDescent="0.25">
      <c r="D898" s="215"/>
      <c r="J898" s="215"/>
    </row>
    <row r="899" spans="4:10" s="3" customFormat="1" x14ac:dyDescent="0.25">
      <c r="D899" s="215"/>
      <c r="J899" s="215"/>
    </row>
    <row r="900" spans="4:10" s="3" customFormat="1" x14ac:dyDescent="0.25">
      <c r="D900" s="215"/>
      <c r="J900" s="215"/>
    </row>
    <row r="901" spans="4:10" s="3" customFormat="1" x14ac:dyDescent="0.25">
      <c r="D901" s="215"/>
      <c r="J901" s="215"/>
    </row>
    <row r="902" spans="4:10" s="3" customFormat="1" x14ac:dyDescent="0.25">
      <c r="D902" s="215"/>
      <c r="J902" s="215"/>
    </row>
    <row r="903" spans="4:10" s="3" customFormat="1" x14ac:dyDescent="0.25">
      <c r="D903" s="215"/>
      <c r="J903" s="215"/>
    </row>
    <row r="904" spans="4:10" s="3" customFormat="1" x14ac:dyDescent="0.25">
      <c r="D904" s="215"/>
      <c r="J904" s="215"/>
    </row>
    <row r="905" spans="4:10" s="3" customFormat="1" x14ac:dyDescent="0.25">
      <c r="D905" s="215"/>
      <c r="J905" s="215"/>
    </row>
    <row r="906" spans="4:10" s="3" customFormat="1" x14ac:dyDescent="0.25">
      <c r="D906" s="215"/>
      <c r="J906" s="215"/>
    </row>
    <row r="907" spans="4:10" s="3" customFormat="1" x14ac:dyDescent="0.25">
      <c r="D907" s="215"/>
      <c r="J907" s="215"/>
    </row>
    <row r="908" spans="4:10" s="3" customFormat="1" x14ac:dyDescent="0.25">
      <c r="D908" s="215"/>
      <c r="J908" s="215"/>
    </row>
    <row r="909" spans="4:10" s="3" customFormat="1" x14ac:dyDescent="0.25">
      <c r="D909" s="215"/>
      <c r="J909" s="215"/>
    </row>
    <row r="910" spans="4:10" s="3" customFormat="1" x14ac:dyDescent="0.25">
      <c r="D910" s="215"/>
      <c r="J910" s="215"/>
    </row>
    <row r="911" spans="4:10" s="3" customFormat="1" x14ac:dyDescent="0.25">
      <c r="D911" s="215"/>
      <c r="J911" s="215"/>
    </row>
    <row r="912" spans="4:10" s="3" customFormat="1" x14ac:dyDescent="0.25">
      <c r="D912" s="215"/>
      <c r="J912" s="215"/>
    </row>
    <row r="913" spans="4:10" s="3" customFormat="1" x14ac:dyDescent="0.25">
      <c r="D913" s="215"/>
      <c r="J913" s="215"/>
    </row>
    <row r="914" spans="4:10" s="3" customFormat="1" x14ac:dyDescent="0.25">
      <c r="D914" s="215"/>
      <c r="J914" s="215"/>
    </row>
    <row r="915" spans="4:10" s="3" customFormat="1" x14ac:dyDescent="0.25">
      <c r="D915" s="215"/>
      <c r="J915" s="215"/>
    </row>
    <row r="916" spans="4:10" s="3" customFormat="1" x14ac:dyDescent="0.25">
      <c r="D916" s="215"/>
      <c r="J916" s="215"/>
    </row>
    <row r="917" spans="4:10" s="3" customFormat="1" x14ac:dyDescent="0.25">
      <c r="D917" s="215"/>
      <c r="J917" s="215"/>
    </row>
    <row r="918" spans="4:10" s="3" customFormat="1" x14ac:dyDescent="0.25">
      <c r="D918" s="215"/>
      <c r="J918" s="215"/>
    </row>
    <row r="919" spans="4:10" s="3" customFormat="1" x14ac:dyDescent="0.25">
      <c r="D919" s="215"/>
      <c r="J919" s="215"/>
    </row>
    <row r="920" spans="4:10" s="3" customFormat="1" x14ac:dyDescent="0.25">
      <c r="D920" s="215"/>
      <c r="J920" s="215"/>
    </row>
    <row r="921" spans="4:10" s="3" customFormat="1" x14ac:dyDescent="0.25">
      <c r="D921" s="215"/>
      <c r="J921" s="215"/>
    </row>
    <row r="922" spans="4:10" s="3" customFormat="1" x14ac:dyDescent="0.25">
      <c r="D922" s="215"/>
      <c r="J922" s="215"/>
    </row>
    <row r="923" spans="4:10" s="3" customFormat="1" x14ac:dyDescent="0.25">
      <c r="D923" s="215"/>
      <c r="J923" s="215"/>
    </row>
    <row r="924" spans="4:10" s="3" customFormat="1" x14ac:dyDescent="0.25">
      <c r="D924" s="215"/>
      <c r="J924" s="215"/>
    </row>
    <row r="925" spans="4:10" s="3" customFormat="1" x14ac:dyDescent="0.25">
      <c r="D925" s="215"/>
      <c r="J925" s="215"/>
    </row>
    <row r="926" spans="4:10" s="3" customFormat="1" x14ac:dyDescent="0.25">
      <c r="D926" s="215"/>
      <c r="J926" s="215"/>
    </row>
    <row r="927" spans="4:10" s="3" customFormat="1" x14ac:dyDescent="0.25">
      <c r="D927" s="215"/>
      <c r="J927" s="215"/>
    </row>
    <row r="928" spans="4:10" s="3" customFormat="1" x14ac:dyDescent="0.25">
      <c r="D928" s="215"/>
      <c r="J928" s="215"/>
    </row>
    <row r="929" spans="4:10" s="3" customFormat="1" x14ac:dyDescent="0.25">
      <c r="D929" s="215"/>
      <c r="J929" s="215"/>
    </row>
    <row r="930" spans="4:10" s="3" customFormat="1" x14ac:dyDescent="0.25">
      <c r="D930" s="215"/>
      <c r="J930" s="215"/>
    </row>
    <row r="931" spans="4:10" s="3" customFormat="1" x14ac:dyDescent="0.25">
      <c r="D931" s="215"/>
      <c r="J931" s="215"/>
    </row>
    <row r="932" spans="4:10" s="3" customFormat="1" x14ac:dyDescent="0.25">
      <c r="D932" s="215"/>
      <c r="J932" s="215"/>
    </row>
    <row r="933" spans="4:10" s="3" customFormat="1" x14ac:dyDescent="0.25">
      <c r="D933" s="215"/>
      <c r="J933" s="215"/>
    </row>
    <row r="934" spans="4:10" s="3" customFormat="1" x14ac:dyDescent="0.25">
      <c r="D934" s="215"/>
      <c r="J934" s="215"/>
    </row>
    <row r="935" spans="4:10" s="3" customFormat="1" x14ac:dyDescent="0.25">
      <c r="D935" s="215"/>
      <c r="J935" s="215"/>
    </row>
    <row r="936" spans="4:10" s="3" customFormat="1" x14ac:dyDescent="0.25">
      <c r="D936" s="215"/>
      <c r="J936" s="215"/>
    </row>
    <row r="937" spans="4:10" s="3" customFormat="1" x14ac:dyDescent="0.25">
      <c r="D937" s="215"/>
      <c r="J937" s="215"/>
    </row>
    <row r="938" spans="4:10" s="3" customFormat="1" x14ac:dyDescent="0.25">
      <c r="D938" s="215"/>
      <c r="J938" s="215"/>
    </row>
    <row r="939" spans="4:10" s="3" customFormat="1" x14ac:dyDescent="0.25">
      <c r="D939" s="215"/>
      <c r="J939" s="215"/>
    </row>
    <row r="940" spans="4:10" s="3" customFormat="1" x14ac:dyDescent="0.25">
      <c r="D940" s="215"/>
      <c r="J940" s="215"/>
    </row>
    <row r="941" spans="4:10" s="3" customFormat="1" x14ac:dyDescent="0.25">
      <c r="D941" s="215"/>
      <c r="J941" s="215"/>
    </row>
    <row r="942" spans="4:10" s="3" customFormat="1" x14ac:dyDescent="0.25">
      <c r="D942" s="215"/>
      <c r="J942" s="215"/>
    </row>
    <row r="943" spans="4:10" s="3" customFormat="1" x14ac:dyDescent="0.25">
      <c r="D943" s="215"/>
      <c r="J943" s="215"/>
    </row>
    <row r="944" spans="4:10" s="3" customFormat="1" x14ac:dyDescent="0.25">
      <c r="D944" s="215"/>
      <c r="J944" s="215"/>
    </row>
    <row r="945" spans="4:10" s="3" customFormat="1" x14ac:dyDescent="0.25">
      <c r="D945" s="215"/>
      <c r="J945" s="215"/>
    </row>
    <row r="946" spans="4:10" s="3" customFormat="1" x14ac:dyDescent="0.25">
      <c r="D946" s="215"/>
      <c r="J946" s="215"/>
    </row>
    <row r="947" spans="4:10" s="3" customFormat="1" x14ac:dyDescent="0.25">
      <c r="D947" s="215"/>
      <c r="J947" s="215"/>
    </row>
    <row r="948" spans="4:10" s="3" customFormat="1" x14ac:dyDescent="0.25">
      <c r="D948" s="215"/>
      <c r="J948" s="215"/>
    </row>
    <row r="949" spans="4:10" s="3" customFormat="1" x14ac:dyDescent="0.25">
      <c r="D949" s="215"/>
      <c r="J949" s="215"/>
    </row>
    <row r="950" spans="4:10" s="3" customFormat="1" x14ac:dyDescent="0.25">
      <c r="D950" s="215"/>
      <c r="J950" s="215"/>
    </row>
    <row r="951" spans="4:10" s="3" customFormat="1" x14ac:dyDescent="0.25">
      <c r="D951" s="215"/>
      <c r="J951" s="215"/>
    </row>
    <row r="952" spans="4:10" s="3" customFormat="1" x14ac:dyDescent="0.25">
      <c r="D952" s="215"/>
      <c r="J952" s="215"/>
    </row>
    <row r="953" spans="4:10" s="3" customFormat="1" x14ac:dyDescent="0.25">
      <c r="D953" s="215"/>
      <c r="J953" s="215"/>
    </row>
    <row r="954" spans="4:10" s="3" customFormat="1" x14ac:dyDescent="0.25">
      <c r="D954" s="215"/>
      <c r="J954" s="215"/>
    </row>
    <row r="955" spans="4:10" s="3" customFormat="1" x14ac:dyDescent="0.25">
      <c r="D955" s="215"/>
      <c r="J955" s="215"/>
    </row>
    <row r="956" spans="4:10" s="3" customFormat="1" x14ac:dyDescent="0.25">
      <c r="D956" s="215"/>
      <c r="J956" s="215"/>
    </row>
    <row r="957" spans="4:10" s="3" customFormat="1" x14ac:dyDescent="0.25">
      <c r="D957" s="215"/>
      <c r="J957" s="215"/>
    </row>
    <row r="958" spans="4:10" s="3" customFormat="1" x14ac:dyDescent="0.25">
      <c r="D958" s="215"/>
      <c r="J958" s="215"/>
    </row>
    <row r="959" spans="4:10" s="3" customFormat="1" x14ac:dyDescent="0.25">
      <c r="D959" s="215"/>
      <c r="J959" s="215"/>
    </row>
    <row r="960" spans="4:10" s="3" customFormat="1" x14ac:dyDescent="0.25">
      <c r="D960" s="215"/>
      <c r="J960" s="215"/>
    </row>
    <row r="961" spans="4:10" s="3" customFormat="1" x14ac:dyDescent="0.25">
      <c r="D961" s="215"/>
      <c r="J961" s="215"/>
    </row>
    <row r="962" spans="4:10" s="3" customFormat="1" x14ac:dyDescent="0.25">
      <c r="D962" s="215"/>
      <c r="J962" s="215"/>
    </row>
    <row r="963" spans="4:10" s="3" customFormat="1" x14ac:dyDescent="0.25">
      <c r="D963" s="215"/>
      <c r="J963" s="215"/>
    </row>
    <row r="964" spans="4:10" s="3" customFormat="1" x14ac:dyDescent="0.25">
      <c r="D964" s="215"/>
      <c r="J964" s="215"/>
    </row>
    <row r="965" spans="4:10" s="3" customFormat="1" x14ac:dyDescent="0.25">
      <c r="D965" s="215"/>
      <c r="J965" s="215"/>
    </row>
    <row r="966" spans="4:10" s="3" customFormat="1" x14ac:dyDescent="0.25">
      <c r="D966" s="215"/>
      <c r="J966" s="215"/>
    </row>
    <row r="967" spans="4:10" s="3" customFormat="1" x14ac:dyDescent="0.25">
      <c r="D967" s="215"/>
      <c r="J967" s="215"/>
    </row>
    <row r="968" spans="4:10" s="3" customFormat="1" x14ac:dyDescent="0.25">
      <c r="D968" s="215"/>
      <c r="J968" s="215"/>
    </row>
    <row r="969" spans="4:10" s="3" customFormat="1" x14ac:dyDescent="0.25">
      <c r="D969" s="215"/>
      <c r="J969" s="215"/>
    </row>
    <row r="970" spans="4:10" s="3" customFormat="1" x14ac:dyDescent="0.25">
      <c r="D970" s="215"/>
      <c r="J970" s="215"/>
    </row>
    <row r="971" spans="4:10" s="3" customFormat="1" x14ac:dyDescent="0.25">
      <c r="D971" s="215"/>
      <c r="J971" s="215"/>
    </row>
    <row r="972" spans="4:10" s="3" customFormat="1" x14ac:dyDescent="0.25">
      <c r="D972" s="215"/>
      <c r="J972" s="215"/>
    </row>
    <row r="973" spans="4:10" s="3" customFormat="1" x14ac:dyDescent="0.25">
      <c r="D973" s="215"/>
      <c r="J973" s="215"/>
    </row>
    <row r="974" spans="4:10" s="3" customFormat="1" x14ac:dyDescent="0.25">
      <c r="D974" s="215"/>
      <c r="J974" s="215"/>
    </row>
    <row r="975" spans="4:10" s="3" customFormat="1" x14ac:dyDescent="0.25">
      <c r="D975" s="215"/>
      <c r="J975" s="215"/>
    </row>
    <row r="976" spans="4:10" s="3" customFormat="1" x14ac:dyDescent="0.25">
      <c r="D976" s="215"/>
      <c r="J976" s="215"/>
    </row>
    <row r="977" spans="4:10" s="3" customFormat="1" x14ac:dyDescent="0.25">
      <c r="D977" s="215"/>
      <c r="J977" s="215"/>
    </row>
    <row r="978" spans="4:10" s="3" customFormat="1" x14ac:dyDescent="0.25">
      <c r="D978" s="215"/>
      <c r="J978" s="215"/>
    </row>
    <row r="979" spans="4:10" s="3" customFormat="1" x14ac:dyDescent="0.25">
      <c r="D979" s="215"/>
      <c r="J979" s="215"/>
    </row>
    <row r="980" spans="4:10" s="3" customFormat="1" x14ac:dyDescent="0.25">
      <c r="D980" s="215"/>
      <c r="J980" s="215"/>
    </row>
    <row r="981" spans="4:10" s="3" customFormat="1" x14ac:dyDescent="0.25">
      <c r="D981" s="215"/>
      <c r="J981" s="215"/>
    </row>
    <row r="982" spans="4:10" s="3" customFormat="1" x14ac:dyDescent="0.25">
      <c r="D982" s="215"/>
      <c r="J982" s="215"/>
    </row>
    <row r="983" spans="4:10" s="3" customFormat="1" x14ac:dyDescent="0.25">
      <c r="D983" s="215"/>
      <c r="J983" s="215"/>
    </row>
    <row r="984" spans="4:10" s="3" customFormat="1" x14ac:dyDescent="0.25">
      <c r="D984" s="215"/>
      <c r="J984" s="215"/>
    </row>
    <row r="985" spans="4:10" s="3" customFormat="1" x14ac:dyDescent="0.25">
      <c r="D985" s="215"/>
      <c r="J985" s="215"/>
    </row>
    <row r="986" spans="4:10" s="3" customFormat="1" x14ac:dyDescent="0.25">
      <c r="D986" s="215"/>
      <c r="J986" s="215"/>
    </row>
    <row r="987" spans="4:10" s="3" customFormat="1" x14ac:dyDescent="0.25">
      <c r="D987" s="215"/>
      <c r="J987" s="215"/>
    </row>
    <row r="988" spans="4:10" s="3" customFormat="1" x14ac:dyDescent="0.25">
      <c r="D988" s="215"/>
      <c r="J988" s="215"/>
    </row>
    <row r="989" spans="4:10" s="3" customFormat="1" x14ac:dyDescent="0.25">
      <c r="D989" s="215"/>
      <c r="J989" s="215"/>
    </row>
    <row r="990" spans="4:10" s="3" customFormat="1" x14ac:dyDescent="0.25">
      <c r="D990" s="215"/>
      <c r="J990" s="215"/>
    </row>
    <row r="991" spans="4:10" s="3" customFormat="1" x14ac:dyDescent="0.25">
      <c r="D991" s="215"/>
      <c r="J991" s="215"/>
    </row>
    <row r="992" spans="4:10" s="3" customFormat="1" x14ac:dyDescent="0.25">
      <c r="D992" s="215"/>
      <c r="J992" s="215"/>
    </row>
    <row r="993" spans="4:10" s="3" customFormat="1" x14ac:dyDescent="0.25">
      <c r="D993" s="215"/>
      <c r="J993" s="215"/>
    </row>
    <row r="994" spans="4:10" s="3" customFormat="1" x14ac:dyDescent="0.25">
      <c r="D994" s="215"/>
      <c r="J994" s="215"/>
    </row>
    <row r="995" spans="4:10" s="3" customFormat="1" x14ac:dyDescent="0.25">
      <c r="D995" s="215"/>
      <c r="J995" s="215"/>
    </row>
    <row r="996" spans="4:10" s="3" customFormat="1" x14ac:dyDescent="0.25">
      <c r="D996" s="215"/>
      <c r="J996" s="215"/>
    </row>
    <row r="997" spans="4:10" s="3" customFormat="1" x14ac:dyDescent="0.25">
      <c r="D997" s="215"/>
      <c r="J997" s="215"/>
    </row>
    <row r="998" spans="4:10" s="3" customFormat="1" x14ac:dyDescent="0.25">
      <c r="D998" s="215"/>
      <c r="J998" s="215"/>
    </row>
    <row r="999" spans="4:10" s="3" customFormat="1" x14ac:dyDescent="0.25">
      <c r="D999" s="215"/>
      <c r="J999" s="215"/>
    </row>
    <row r="1000" spans="4:10" s="3" customFormat="1" x14ac:dyDescent="0.25">
      <c r="D1000" s="215"/>
      <c r="J1000" s="215"/>
    </row>
    <row r="1001" spans="4:10" s="3" customFormat="1" x14ac:dyDescent="0.25">
      <c r="D1001" s="215"/>
      <c r="J1001" s="215"/>
    </row>
    <row r="1002" spans="4:10" s="3" customFormat="1" x14ac:dyDescent="0.25">
      <c r="D1002" s="215"/>
      <c r="J1002" s="215"/>
    </row>
    <row r="1003" spans="4:10" s="3" customFormat="1" x14ac:dyDescent="0.25">
      <c r="D1003" s="215"/>
      <c r="J1003" s="215"/>
    </row>
    <row r="1004" spans="4:10" s="3" customFormat="1" x14ac:dyDescent="0.25">
      <c r="D1004" s="215"/>
      <c r="J1004" s="215"/>
    </row>
    <row r="1005" spans="4:10" s="3" customFormat="1" x14ac:dyDescent="0.25">
      <c r="D1005" s="215"/>
      <c r="J1005" s="215"/>
    </row>
    <row r="1006" spans="4:10" s="3" customFormat="1" x14ac:dyDescent="0.25">
      <c r="D1006" s="215"/>
      <c r="J1006" s="215"/>
    </row>
    <row r="1007" spans="4:10" s="3" customFormat="1" x14ac:dyDescent="0.25">
      <c r="D1007" s="215"/>
      <c r="J1007" s="215"/>
    </row>
    <row r="1008" spans="4:10" s="3" customFormat="1" x14ac:dyDescent="0.25">
      <c r="D1008" s="215"/>
      <c r="J1008" s="215"/>
    </row>
    <row r="1009" spans="4:10" s="3" customFormat="1" x14ac:dyDescent="0.25">
      <c r="D1009" s="215"/>
      <c r="J1009" s="215"/>
    </row>
    <row r="1010" spans="4:10" s="3" customFormat="1" x14ac:dyDescent="0.25">
      <c r="D1010" s="215"/>
      <c r="J1010" s="215"/>
    </row>
    <row r="1011" spans="4:10" s="3" customFormat="1" x14ac:dyDescent="0.25">
      <c r="D1011" s="215"/>
      <c r="J1011" s="215"/>
    </row>
    <row r="1012" spans="4:10" s="3" customFormat="1" x14ac:dyDescent="0.25">
      <c r="D1012" s="215"/>
      <c r="J1012" s="215"/>
    </row>
    <row r="1013" spans="4:10" s="3" customFormat="1" x14ac:dyDescent="0.25">
      <c r="D1013" s="215"/>
      <c r="J1013" s="215"/>
    </row>
    <row r="1014" spans="4:10" s="3" customFormat="1" x14ac:dyDescent="0.25">
      <c r="D1014" s="215"/>
      <c r="J1014" s="215"/>
    </row>
    <row r="1015" spans="4:10" s="3" customFormat="1" x14ac:dyDescent="0.25">
      <c r="D1015" s="215"/>
      <c r="J1015" s="215"/>
    </row>
    <row r="1016" spans="4:10" s="3" customFormat="1" x14ac:dyDescent="0.25">
      <c r="D1016" s="215"/>
      <c r="J1016" s="215"/>
    </row>
    <row r="1017" spans="4:10" s="3" customFormat="1" x14ac:dyDescent="0.25">
      <c r="D1017" s="215"/>
      <c r="J1017" s="215"/>
    </row>
    <row r="1018" spans="4:10" s="3" customFormat="1" x14ac:dyDescent="0.25">
      <c r="D1018" s="215"/>
      <c r="J1018" s="215"/>
    </row>
    <row r="1019" spans="4:10" s="3" customFormat="1" x14ac:dyDescent="0.25">
      <c r="D1019" s="215"/>
      <c r="J1019" s="215"/>
    </row>
    <row r="1020" spans="4:10" s="3" customFormat="1" x14ac:dyDescent="0.25">
      <c r="D1020" s="215"/>
      <c r="J1020" s="215"/>
    </row>
    <row r="1021" spans="4:10" s="3" customFormat="1" x14ac:dyDescent="0.25">
      <c r="D1021" s="215"/>
      <c r="J1021" s="215"/>
    </row>
    <row r="1022" spans="4:10" s="3" customFormat="1" x14ac:dyDescent="0.25">
      <c r="D1022" s="215"/>
      <c r="J1022" s="215"/>
    </row>
    <row r="1023" spans="4:10" s="3" customFormat="1" x14ac:dyDescent="0.25">
      <c r="D1023" s="215"/>
      <c r="J1023" s="215"/>
    </row>
    <row r="1024" spans="4:10" s="3" customFormat="1" x14ac:dyDescent="0.25">
      <c r="D1024" s="215"/>
      <c r="J1024" s="215"/>
    </row>
    <row r="1025" spans="4:10" s="3" customFormat="1" x14ac:dyDescent="0.25">
      <c r="D1025" s="215"/>
      <c r="J1025" s="215"/>
    </row>
    <row r="1026" spans="4:10" s="3" customFormat="1" x14ac:dyDescent="0.25">
      <c r="D1026" s="215"/>
      <c r="J1026" s="215"/>
    </row>
    <row r="1027" spans="4:10" s="3" customFormat="1" x14ac:dyDescent="0.25">
      <c r="D1027" s="215"/>
      <c r="J1027" s="215"/>
    </row>
    <row r="1028" spans="4:10" s="3" customFormat="1" x14ac:dyDescent="0.25">
      <c r="D1028" s="215"/>
      <c r="J1028" s="215"/>
    </row>
    <row r="1029" spans="4:10" s="3" customFormat="1" x14ac:dyDescent="0.25">
      <c r="D1029" s="215"/>
      <c r="J1029" s="215"/>
    </row>
    <row r="1030" spans="4:10" s="3" customFormat="1" x14ac:dyDescent="0.25">
      <c r="D1030" s="215"/>
      <c r="J1030" s="215"/>
    </row>
    <row r="1031" spans="4:10" s="3" customFormat="1" x14ac:dyDescent="0.25">
      <c r="D1031" s="215"/>
      <c r="J1031" s="215"/>
    </row>
    <row r="1032" spans="4:10" s="3" customFormat="1" x14ac:dyDescent="0.25">
      <c r="D1032" s="215"/>
      <c r="J1032" s="215"/>
    </row>
    <row r="1033" spans="4:10" s="3" customFormat="1" x14ac:dyDescent="0.25">
      <c r="D1033" s="215"/>
      <c r="J1033" s="215"/>
    </row>
    <row r="1034" spans="4:10" s="3" customFormat="1" x14ac:dyDescent="0.25">
      <c r="D1034" s="215"/>
      <c r="J1034" s="215"/>
    </row>
    <row r="1035" spans="4:10" s="3" customFormat="1" x14ac:dyDescent="0.25">
      <c r="D1035" s="215"/>
      <c r="J1035" s="215"/>
    </row>
    <row r="1036" spans="4:10" s="3" customFormat="1" x14ac:dyDescent="0.25">
      <c r="D1036" s="215"/>
      <c r="J1036" s="215"/>
    </row>
    <row r="1037" spans="4:10" s="3" customFormat="1" x14ac:dyDescent="0.25">
      <c r="D1037" s="215"/>
      <c r="J1037" s="215"/>
    </row>
    <row r="1038" spans="4:10" s="3" customFormat="1" x14ac:dyDescent="0.25">
      <c r="D1038" s="215"/>
      <c r="J1038" s="215"/>
    </row>
    <row r="1039" spans="4:10" s="3" customFormat="1" x14ac:dyDescent="0.25">
      <c r="D1039" s="215"/>
      <c r="J1039" s="215"/>
    </row>
    <row r="1040" spans="4:10" s="3" customFormat="1" x14ac:dyDescent="0.25">
      <c r="D1040" s="215"/>
      <c r="J1040" s="215"/>
    </row>
    <row r="1041" spans="4:10" s="3" customFormat="1" x14ac:dyDescent="0.25">
      <c r="D1041" s="215"/>
      <c r="J1041" s="215"/>
    </row>
    <row r="1042" spans="4:10" s="3" customFormat="1" x14ac:dyDescent="0.25">
      <c r="D1042" s="215"/>
      <c r="J1042" s="215"/>
    </row>
    <row r="1043" spans="4:10" s="3" customFormat="1" x14ac:dyDescent="0.25">
      <c r="D1043" s="215"/>
      <c r="J1043" s="215"/>
    </row>
    <row r="1044" spans="4:10" s="3" customFormat="1" x14ac:dyDescent="0.25">
      <c r="D1044" s="215"/>
      <c r="J1044" s="215"/>
    </row>
    <row r="1045" spans="4:10" s="3" customFormat="1" x14ac:dyDescent="0.25">
      <c r="D1045" s="215"/>
      <c r="J1045" s="215"/>
    </row>
    <row r="1046" spans="4:10" s="3" customFormat="1" x14ac:dyDescent="0.25">
      <c r="D1046" s="215"/>
      <c r="J1046" s="215"/>
    </row>
    <row r="1047" spans="4:10" s="3" customFormat="1" x14ac:dyDescent="0.25">
      <c r="D1047" s="215"/>
      <c r="J1047" s="215"/>
    </row>
    <row r="1048" spans="4:10" s="3" customFormat="1" x14ac:dyDescent="0.25">
      <c r="D1048" s="215"/>
      <c r="J1048" s="215"/>
    </row>
    <row r="1049" spans="4:10" s="3" customFormat="1" x14ac:dyDescent="0.25">
      <c r="D1049" s="215"/>
      <c r="J1049" s="215"/>
    </row>
    <row r="1050" spans="4:10" s="3" customFormat="1" x14ac:dyDescent="0.25">
      <c r="D1050" s="215"/>
      <c r="J1050" s="215"/>
    </row>
    <row r="1051" spans="4:10" s="3" customFormat="1" x14ac:dyDescent="0.25">
      <c r="D1051" s="215"/>
      <c r="J1051" s="215"/>
    </row>
    <row r="1052" spans="4:10" s="3" customFormat="1" x14ac:dyDescent="0.25">
      <c r="D1052" s="215"/>
      <c r="J1052" s="215"/>
    </row>
    <row r="1053" spans="4:10" s="3" customFormat="1" x14ac:dyDescent="0.25">
      <c r="D1053" s="215"/>
      <c r="J1053" s="215"/>
    </row>
    <row r="1054" spans="4:10" s="3" customFormat="1" x14ac:dyDescent="0.25">
      <c r="D1054" s="215"/>
      <c r="J1054" s="215"/>
    </row>
    <row r="1055" spans="4:10" s="3" customFormat="1" x14ac:dyDescent="0.25">
      <c r="D1055" s="215"/>
      <c r="J1055" s="215"/>
    </row>
    <row r="1056" spans="4:10" s="3" customFormat="1" x14ac:dyDescent="0.25">
      <c r="D1056" s="215"/>
      <c r="J1056" s="215"/>
    </row>
    <row r="1057" spans="4:10" s="3" customFormat="1" x14ac:dyDescent="0.25">
      <c r="D1057" s="215"/>
      <c r="J1057" s="215"/>
    </row>
    <row r="1058" spans="4:10" s="3" customFormat="1" x14ac:dyDescent="0.25">
      <c r="D1058" s="215"/>
      <c r="J1058" s="215"/>
    </row>
    <row r="1059" spans="4:10" s="3" customFormat="1" x14ac:dyDescent="0.25">
      <c r="D1059" s="215"/>
      <c r="J1059" s="215"/>
    </row>
    <row r="1060" spans="4:10" s="3" customFormat="1" x14ac:dyDescent="0.25">
      <c r="D1060" s="215"/>
      <c r="J1060" s="215"/>
    </row>
    <row r="1061" spans="4:10" s="3" customFormat="1" x14ac:dyDescent="0.25">
      <c r="D1061" s="215"/>
      <c r="J1061" s="215"/>
    </row>
    <row r="1062" spans="4:10" s="3" customFormat="1" x14ac:dyDescent="0.25">
      <c r="D1062" s="215"/>
      <c r="J1062" s="215"/>
    </row>
    <row r="1063" spans="4:10" s="3" customFormat="1" x14ac:dyDescent="0.25">
      <c r="D1063" s="215"/>
      <c r="J1063" s="215"/>
    </row>
    <row r="1064" spans="4:10" s="3" customFormat="1" x14ac:dyDescent="0.25">
      <c r="D1064" s="215"/>
      <c r="J1064" s="215"/>
    </row>
    <row r="1065" spans="4:10" s="3" customFormat="1" x14ac:dyDescent="0.25">
      <c r="D1065" s="215"/>
      <c r="J1065" s="215"/>
    </row>
    <row r="1066" spans="4:10" s="3" customFormat="1" x14ac:dyDescent="0.25">
      <c r="D1066" s="215"/>
      <c r="J1066" s="215"/>
    </row>
    <row r="1067" spans="4:10" s="3" customFormat="1" x14ac:dyDescent="0.25">
      <c r="D1067" s="215"/>
      <c r="J1067" s="215"/>
    </row>
    <row r="1068" spans="4:10" s="3" customFormat="1" x14ac:dyDescent="0.25">
      <c r="D1068" s="215"/>
      <c r="J1068" s="215"/>
    </row>
    <row r="1069" spans="4:10" s="3" customFormat="1" x14ac:dyDescent="0.25">
      <c r="D1069" s="215"/>
      <c r="J1069" s="215"/>
    </row>
    <row r="1070" spans="4:10" s="3" customFormat="1" x14ac:dyDescent="0.25">
      <c r="D1070" s="215"/>
      <c r="J1070" s="215"/>
    </row>
    <row r="1071" spans="4:10" s="3" customFormat="1" x14ac:dyDescent="0.25">
      <c r="D1071" s="215"/>
      <c r="J1071" s="215"/>
    </row>
    <row r="1072" spans="4:10" s="3" customFormat="1" x14ac:dyDescent="0.25">
      <c r="D1072" s="215"/>
      <c r="J1072" s="215"/>
    </row>
    <row r="1073" spans="4:10" s="3" customFormat="1" x14ac:dyDescent="0.25">
      <c r="D1073" s="215"/>
      <c r="J1073" s="215"/>
    </row>
    <row r="1074" spans="4:10" s="3" customFormat="1" x14ac:dyDescent="0.25">
      <c r="D1074" s="215"/>
      <c r="J1074" s="215"/>
    </row>
    <row r="1075" spans="4:10" s="3" customFormat="1" x14ac:dyDescent="0.25">
      <c r="D1075" s="215"/>
      <c r="J1075" s="215"/>
    </row>
    <row r="1076" spans="4:10" s="3" customFormat="1" x14ac:dyDescent="0.25">
      <c r="D1076" s="215"/>
      <c r="J1076" s="215"/>
    </row>
    <row r="1077" spans="4:10" s="3" customFormat="1" x14ac:dyDescent="0.25">
      <c r="D1077" s="215"/>
      <c r="J1077" s="215"/>
    </row>
    <row r="1078" spans="4:10" s="3" customFormat="1" x14ac:dyDescent="0.25">
      <c r="D1078" s="215"/>
      <c r="J1078" s="215"/>
    </row>
    <row r="1079" spans="4:10" s="3" customFormat="1" x14ac:dyDescent="0.25">
      <c r="D1079" s="215"/>
      <c r="J1079" s="215"/>
    </row>
    <row r="1080" spans="4:10" s="3" customFormat="1" x14ac:dyDescent="0.25">
      <c r="D1080" s="215"/>
      <c r="J1080" s="215"/>
    </row>
    <row r="1081" spans="4:10" s="3" customFormat="1" x14ac:dyDescent="0.25">
      <c r="D1081" s="215"/>
      <c r="J1081" s="215"/>
    </row>
    <row r="1082" spans="4:10" s="3" customFormat="1" x14ac:dyDescent="0.25">
      <c r="D1082" s="215"/>
      <c r="J1082" s="215"/>
    </row>
    <row r="1083" spans="4:10" s="3" customFormat="1" x14ac:dyDescent="0.25">
      <c r="D1083" s="215"/>
      <c r="J1083" s="215"/>
    </row>
    <row r="1084" spans="4:10" s="3" customFormat="1" x14ac:dyDescent="0.25">
      <c r="D1084" s="215"/>
      <c r="J1084" s="215"/>
    </row>
    <row r="1085" spans="4:10" s="3" customFormat="1" x14ac:dyDescent="0.25">
      <c r="D1085" s="215"/>
      <c r="J1085" s="215"/>
    </row>
    <row r="1086" spans="4:10" s="3" customFormat="1" x14ac:dyDescent="0.25">
      <c r="D1086" s="215"/>
      <c r="J1086" s="215"/>
    </row>
    <row r="1087" spans="4:10" s="3" customFormat="1" x14ac:dyDescent="0.25">
      <c r="D1087" s="215"/>
      <c r="J1087" s="215"/>
    </row>
    <row r="1088" spans="4:10" s="3" customFormat="1" x14ac:dyDescent="0.25">
      <c r="D1088" s="215"/>
      <c r="J1088" s="215"/>
    </row>
    <row r="1089" spans="4:10" s="3" customFormat="1" x14ac:dyDescent="0.25">
      <c r="D1089" s="215"/>
      <c r="J1089" s="215"/>
    </row>
    <row r="1090" spans="4:10" s="3" customFormat="1" x14ac:dyDescent="0.25">
      <c r="D1090" s="215"/>
      <c r="J1090" s="215"/>
    </row>
    <row r="1091" spans="4:10" s="3" customFormat="1" x14ac:dyDescent="0.25">
      <c r="D1091" s="215"/>
      <c r="J1091" s="215"/>
    </row>
    <row r="1092" spans="4:10" s="3" customFormat="1" x14ac:dyDescent="0.25">
      <c r="D1092" s="215"/>
      <c r="J1092" s="215"/>
    </row>
    <row r="1093" spans="4:10" s="3" customFormat="1" x14ac:dyDescent="0.25">
      <c r="D1093" s="215"/>
      <c r="J1093" s="215"/>
    </row>
    <row r="1094" spans="4:10" s="3" customFormat="1" x14ac:dyDescent="0.25">
      <c r="D1094" s="215"/>
      <c r="J1094" s="215"/>
    </row>
    <row r="1095" spans="4:10" s="3" customFormat="1" x14ac:dyDescent="0.25">
      <c r="D1095" s="215"/>
      <c r="J1095" s="215"/>
    </row>
    <row r="1096" spans="4:10" s="3" customFormat="1" x14ac:dyDescent="0.25">
      <c r="D1096" s="215"/>
      <c r="J1096" s="215"/>
    </row>
    <row r="1097" spans="4:10" s="3" customFormat="1" x14ac:dyDescent="0.25">
      <c r="D1097" s="215"/>
      <c r="J1097" s="215"/>
    </row>
    <row r="1098" spans="4:10" s="3" customFormat="1" x14ac:dyDescent="0.25">
      <c r="D1098" s="215"/>
      <c r="J1098" s="215"/>
    </row>
    <row r="1099" spans="4:10" s="3" customFormat="1" x14ac:dyDescent="0.25">
      <c r="D1099" s="215"/>
      <c r="J1099" s="215"/>
    </row>
    <row r="1100" spans="4:10" s="3" customFormat="1" x14ac:dyDescent="0.25">
      <c r="D1100" s="215"/>
      <c r="J1100" s="215"/>
    </row>
    <row r="1101" spans="4:10" s="3" customFormat="1" x14ac:dyDescent="0.25">
      <c r="D1101" s="215"/>
      <c r="J1101" s="215"/>
    </row>
    <row r="1102" spans="4:10" s="3" customFormat="1" x14ac:dyDescent="0.25">
      <c r="D1102" s="215"/>
      <c r="J1102" s="215"/>
    </row>
    <row r="1103" spans="4:10" s="3" customFormat="1" x14ac:dyDescent="0.25">
      <c r="D1103" s="215"/>
      <c r="J1103" s="215"/>
    </row>
    <row r="1104" spans="4:10" s="3" customFormat="1" x14ac:dyDescent="0.25">
      <c r="D1104" s="215"/>
      <c r="J1104" s="215"/>
    </row>
    <row r="1105" spans="4:10" s="3" customFormat="1" x14ac:dyDescent="0.25">
      <c r="D1105" s="215"/>
      <c r="J1105" s="215"/>
    </row>
    <row r="1106" spans="4:10" s="3" customFormat="1" x14ac:dyDescent="0.25">
      <c r="D1106" s="215"/>
      <c r="J1106" s="215"/>
    </row>
    <row r="1107" spans="4:10" s="3" customFormat="1" x14ac:dyDescent="0.25">
      <c r="D1107" s="215"/>
      <c r="J1107" s="215"/>
    </row>
    <row r="1108" spans="4:10" s="3" customFormat="1" x14ac:dyDescent="0.25">
      <c r="D1108" s="215"/>
      <c r="J1108" s="215"/>
    </row>
    <row r="1109" spans="4:10" s="3" customFormat="1" x14ac:dyDescent="0.25">
      <c r="D1109" s="215"/>
      <c r="J1109" s="215"/>
    </row>
    <row r="1110" spans="4:10" s="3" customFormat="1" x14ac:dyDescent="0.25">
      <c r="D1110" s="215"/>
      <c r="J1110" s="215"/>
    </row>
    <row r="1111" spans="4:10" s="3" customFormat="1" x14ac:dyDescent="0.25">
      <c r="D1111" s="215"/>
      <c r="J1111" s="215"/>
    </row>
    <row r="1112" spans="4:10" s="3" customFormat="1" x14ac:dyDescent="0.25">
      <c r="D1112" s="215"/>
      <c r="J1112" s="215"/>
    </row>
    <row r="1113" spans="4:10" s="3" customFormat="1" x14ac:dyDescent="0.25">
      <c r="D1113" s="215"/>
      <c r="J1113" s="215"/>
    </row>
    <row r="1114" spans="4:10" s="3" customFormat="1" x14ac:dyDescent="0.25">
      <c r="D1114" s="215"/>
      <c r="J1114" s="215"/>
    </row>
    <row r="1115" spans="4:10" s="3" customFormat="1" x14ac:dyDescent="0.25">
      <c r="D1115" s="215"/>
      <c r="J1115" s="215"/>
    </row>
    <row r="1116" spans="4:10" s="3" customFormat="1" x14ac:dyDescent="0.25">
      <c r="D1116" s="215"/>
      <c r="J1116" s="215"/>
    </row>
    <row r="1117" spans="4:10" s="3" customFormat="1" x14ac:dyDescent="0.25">
      <c r="D1117" s="215"/>
      <c r="J1117" s="215"/>
    </row>
    <row r="1118" spans="4:10" s="3" customFormat="1" x14ac:dyDescent="0.25">
      <c r="D1118" s="215"/>
      <c r="J1118" s="215"/>
    </row>
    <row r="1119" spans="4:10" s="3" customFormat="1" x14ac:dyDescent="0.25">
      <c r="D1119" s="215"/>
      <c r="J1119" s="215"/>
    </row>
    <row r="1120" spans="4:10" s="3" customFormat="1" x14ac:dyDescent="0.25">
      <c r="D1120" s="215"/>
      <c r="J1120" s="215"/>
    </row>
    <row r="1121" spans="4:10" s="3" customFormat="1" x14ac:dyDescent="0.25">
      <c r="D1121" s="215"/>
      <c r="J1121" s="215"/>
    </row>
    <row r="1122" spans="4:10" s="3" customFormat="1" x14ac:dyDescent="0.25">
      <c r="D1122" s="215"/>
      <c r="J1122" s="215"/>
    </row>
    <row r="1123" spans="4:10" s="3" customFormat="1" x14ac:dyDescent="0.25">
      <c r="D1123" s="215"/>
      <c r="J1123" s="215"/>
    </row>
    <row r="1124" spans="4:10" s="3" customFormat="1" x14ac:dyDescent="0.25">
      <c r="D1124" s="215"/>
      <c r="J1124" s="215"/>
    </row>
    <row r="1125" spans="4:10" s="3" customFormat="1" x14ac:dyDescent="0.25">
      <c r="D1125" s="215"/>
      <c r="J1125" s="215"/>
    </row>
    <row r="1126" spans="4:10" s="3" customFormat="1" x14ac:dyDescent="0.25">
      <c r="D1126" s="215"/>
      <c r="J1126" s="215"/>
    </row>
    <row r="1127" spans="4:10" s="3" customFormat="1" x14ac:dyDescent="0.25">
      <c r="D1127" s="215"/>
      <c r="J1127" s="215"/>
    </row>
    <row r="1128" spans="4:10" s="3" customFormat="1" x14ac:dyDescent="0.25">
      <c r="D1128" s="215"/>
      <c r="J1128" s="215"/>
    </row>
    <row r="1129" spans="4:10" s="3" customFormat="1" x14ac:dyDescent="0.25">
      <c r="D1129" s="215"/>
      <c r="J1129" s="215"/>
    </row>
    <row r="1130" spans="4:10" s="3" customFormat="1" x14ac:dyDescent="0.25">
      <c r="D1130" s="215"/>
      <c r="J1130" s="215"/>
    </row>
    <row r="1131" spans="4:10" s="3" customFormat="1" x14ac:dyDescent="0.25">
      <c r="D1131" s="215"/>
      <c r="J1131" s="215"/>
    </row>
    <row r="1132" spans="4:10" s="3" customFormat="1" x14ac:dyDescent="0.25">
      <c r="D1132" s="215"/>
      <c r="J1132" s="215"/>
    </row>
    <row r="1133" spans="4:10" s="3" customFormat="1" x14ac:dyDescent="0.25">
      <c r="D1133" s="215"/>
      <c r="J1133" s="215"/>
    </row>
    <row r="1134" spans="4:10" s="3" customFormat="1" x14ac:dyDescent="0.25">
      <c r="D1134" s="215"/>
      <c r="J1134" s="215"/>
    </row>
    <row r="1135" spans="4:10" s="3" customFormat="1" x14ac:dyDescent="0.25">
      <c r="D1135" s="215"/>
      <c r="J1135" s="215"/>
    </row>
    <row r="1136" spans="4:10" s="3" customFormat="1" x14ac:dyDescent="0.25">
      <c r="D1136" s="215"/>
      <c r="J1136" s="215"/>
    </row>
    <row r="1137" spans="4:10" s="3" customFormat="1" x14ac:dyDescent="0.25">
      <c r="D1137" s="215"/>
      <c r="J1137" s="215"/>
    </row>
    <row r="1138" spans="4:10" s="3" customFormat="1" x14ac:dyDescent="0.25">
      <c r="D1138" s="215"/>
      <c r="J1138" s="215"/>
    </row>
    <row r="1139" spans="4:10" s="3" customFormat="1" x14ac:dyDescent="0.25">
      <c r="D1139" s="215"/>
      <c r="J1139" s="215"/>
    </row>
    <row r="1140" spans="4:10" s="3" customFormat="1" x14ac:dyDescent="0.25">
      <c r="D1140" s="215"/>
      <c r="J1140" s="215"/>
    </row>
    <row r="1141" spans="4:10" s="3" customFormat="1" x14ac:dyDescent="0.25">
      <c r="D1141" s="215"/>
      <c r="J1141" s="215"/>
    </row>
    <row r="1142" spans="4:10" s="3" customFormat="1" x14ac:dyDescent="0.25">
      <c r="D1142" s="215"/>
      <c r="J1142" s="215"/>
    </row>
    <row r="1143" spans="4:10" s="3" customFormat="1" x14ac:dyDescent="0.25">
      <c r="D1143" s="215"/>
      <c r="J1143" s="215"/>
    </row>
    <row r="1144" spans="4:10" s="3" customFormat="1" x14ac:dyDescent="0.25">
      <c r="D1144" s="215"/>
      <c r="J1144" s="215"/>
    </row>
    <row r="1145" spans="4:10" s="3" customFormat="1" x14ac:dyDescent="0.25">
      <c r="D1145" s="215"/>
      <c r="J1145" s="215"/>
    </row>
    <row r="1146" spans="4:10" s="3" customFormat="1" x14ac:dyDescent="0.25">
      <c r="D1146" s="215"/>
      <c r="J1146" s="215"/>
    </row>
    <row r="1147" spans="4:10" s="3" customFormat="1" x14ac:dyDescent="0.25">
      <c r="D1147" s="215"/>
      <c r="J1147" s="215"/>
    </row>
    <row r="1148" spans="4:10" s="3" customFormat="1" x14ac:dyDescent="0.25">
      <c r="D1148" s="215"/>
      <c r="J1148" s="215"/>
    </row>
    <row r="1149" spans="4:10" s="3" customFormat="1" x14ac:dyDescent="0.25">
      <c r="D1149" s="215"/>
      <c r="J1149" s="215"/>
    </row>
    <row r="1150" spans="4:10" s="3" customFormat="1" x14ac:dyDescent="0.25">
      <c r="D1150" s="215"/>
      <c r="J1150" s="215"/>
    </row>
    <row r="1151" spans="4:10" s="3" customFormat="1" x14ac:dyDescent="0.25">
      <c r="D1151" s="215"/>
      <c r="J1151" s="215"/>
    </row>
    <row r="1152" spans="4:10" s="3" customFormat="1" x14ac:dyDescent="0.25">
      <c r="D1152" s="215"/>
      <c r="J1152" s="215"/>
    </row>
    <row r="1153" spans="4:10" s="3" customFormat="1" x14ac:dyDescent="0.25">
      <c r="D1153" s="215"/>
      <c r="J1153" s="215"/>
    </row>
    <row r="1154" spans="4:10" s="3" customFormat="1" x14ac:dyDescent="0.25">
      <c r="D1154" s="215"/>
      <c r="J1154" s="215"/>
    </row>
    <row r="1155" spans="4:10" s="3" customFormat="1" x14ac:dyDescent="0.25">
      <c r="D1155" s="215"/>
      <c r="J1155" s="215"/>
    </row>
    <row r="1156" spans="4:10" s="3" customFormat="1" x14ac:dyDescent="0.25">
      <c r="D1156" s="215"/>
      <c r="J1156" s="215"/>
    </row>
    <row r="1157" spans="4:10" s="3" customFormat="1" x14ac:dyDescent="0.25">
      <c r="D1157" s="215"/>
      <c r="J1157" s="215"/>
    </row>
    <row r="1158" spans="4:10" s="3" customFormat="1" x14ac:dyDescent="0.25">
      <c r="D1158" s="215"/>
      <c r="J1158" s="215"/>
    </row>
    <row r="1159" spans="4:10" s="3" customFormat="1" x14ac:dyDescent="0.25">
      <c r="D1159" s="215"/>
      <c r="J1159" s="215"/>
    </row>
    <row r="1160" spans="4:10" s="3" customFormat="1" x14ac:dyDescent="0.25">
      <c r="D1160" s="215"/>
      <c r="J1160" s="215"/>
    </row>
    <row r="1161" spans="4:10" s="3" customFormat="1" x14ac:dyDescent="0.25">
      <c r="D1161" s="215"/>
      <c r="J1161" s="215"/>
    </row>
    <row r="1162" spans="4:10" s="3" customFormat="1" x14ac:dyDescent="0.25">
      <c r="D1162" s="215"/>
      <c r="J1162" s="215"/>
    </row>
    <row r="1163" spans="4:10" s="3" customFormat="1" x14ac:dyDescent="0.25">
      <c r="D1163" s="215"/>
      <c r="J1163" s="215"/>
    </row>
    <row r="1164" spans="4:10" s="3" customFormat="1" x14ac:dyDescent="0.25">
      <c r="D1164" s="215"/>
      <c r="J1164" s="215"/>
    </row>
    <row r="1165" spans="4:10" s="3" customFormat="1" x14ac:dyDescent="0.25">
      <c r="D1165" s="215"/>
      <c r="J1165" s="215"/>
    </row>
    <row r="1166" spans="4:10" s="3" customFormat="1" x14ac:dyDescent="0.25">
      <c r="D1166" s="215"/>
      <c r="J1166" s="215"/>
    </row>
    <row r="1167" spans="4:10" s="3" customFormat="1" x14ac:dyDescent="0.25">
      <c r="D1167" s="215"/>
      <c r="J1167" s="215"/>
    </row>
    <row r="1168" spans="4:10" s="3" customFormat="1" x14ac:dyDescent="0.25">
      <c r="D1168" s="215"/>
      <c r="J1168" s="215"/>
    </row>
    <row r="1169" spans="4:10" s="3" customFormat="1" x14ac:dyDescent="0.25">
      <c r="D1169" s="215"/>
      <c r="J1169" s="215"/>
    </row>
    <row r="1170" spans="4:10" s="3" customFormat="1" x14ac:dyDescent="0.25">
      <c r="D1170" s="215"/>
      <c r="J1170" s="215"/>
    </row>
    <row r="1171" spans="4:10" s="3" customFormat="1" x14ac:dyDescent="0.25">
      <c r="D1171" s="215"/>
      <c r="J1171" s="215"/>
    </row>
    <row r="1172" spans="4:10" s="3" customFormat="1" x14ac:dyDescent="0.25">
      <c r="D1172" s="215"/>
      <c r="J1172" s="215"/>
    </row>
    <row r="1173" spans="4:10" s="3" customFormat="1" x14ac:dyDescent="0.25">
      <c r="D1173" s="215"/>
      <c r="J1173" s="215"/>
    </row>
    <row r="1174" spans="4:10" s="3" customFormat="1" x14ac:dyDescent="0.25">
      <c r="D1174" s="215"/>
      <c r="J1174" s="215"/>
    </row>
    <row r="1175" spans="4:10" s="3" customFormat="1" x14ac:dyDescent="0.25">
      <c r="D1175" s="215"/>
      <c r="J1175" s="215"/>
    </row>
    <row r="1176" spans="4:10" s="3" customFormat="1" x14ac:dyDescent="0.25">
      <c r="D1176" s="215"/>
      <c r="J1176" s="215"/>
    </row>
    <row r="1177" spans="4:10" s="3" customFormat="1" x14ac:dyDescent="0.25">
      <c r="D1177" s="215"/>
      <c r="J1177" s="215"/>
    </row>
    <row r="1178" spans="4:10" s="3" customFormat="1" x14ac:dyDescent="0.25">
      <c r="D1178" s="215"/>
      <c r="J1178" s="215"/>
    </row>
    <row r="1179" spans="4:10" s="3" customFormat="1" x14ac:dyDescent="0.25">
      <c r="D1179" s="215"/>
      <c r="J1179" s="215"/>
    </row>
    <row r="1180" spans="4:10" s="3" customFormat="1" x14ac:dyDescent="0.25">
      <c r="D1180" s="215"/>
      <c r="J1180" s="215"/>
    </row>
    <row r="1181" spans="4:10" s="3" customFormat="1" x14ac:dyDescent="0.25">
      <c r="D1181" s="215"/>
      <c r="J1181" s="215"/>
    </row>
    <row r="1182" spans="4:10" s="3" customFormat="1" x14ac:dyDescent="0.25">
      <c r="D1182" s="215"/>
      <c r="J1182" s="215"/>
    </row>
    <row r="1183" spans="4:10" s="3" customFormat="1" x14ac:dyDescent="0.25">
      <c r="D1183" s="215"/>
      <c r="J1183" s="215"/>
    </row>
    <row r="1184" spans="4:10" s="3" customFormat="1" x14ac:dyDescent="0.25">
      <c r="D1184" s="215"/>
      <c r="J1184" s="215"/>
    </row>
    <row r="1185" spans="4:10" s="3" customFormat="1" x14ac:dyDescent="0.25">
      <c r="D1185" s="215"/>
      <c r="J1185" s="215"/>
    </row>
    <row r="1186" spans="4:10" s="3" customFormat="1" x14ac:dyDescent="0.25">
      <c r="D1186" s="215"/>
      <c r="J1186" s="215"/>
    </row>
    <row r="1187" spans="4:10" s="3" customFormat="1" x14ac:dyDescent="0.25">
      <c r="D1187" s="215"/>
      <c r="J1187" s="215"/>
    </row>
    <row r="1188" spans="4:10" s="3" customFormat="1" x14ac:dyDescent="0.25">
      <c r="D1188" s="215"/>
      <c r="J1188" s="215"/>
    </row>
    <row r="1189" spans="4:10" s="3" customFormat="1" x14ac:dyDescent="0.25">
      <c r="D1189" s="215"/>
      <c r="J1189" s="215"/>
    </row>
    <row r="1190" spans="4:10" s="3" customFormat="1" x14ac:dyDescent="0.25">
      <c r="D1190" s="215"/>
      <c r="J1190" s="215"/>
    </row>
    <row r="1191" spans="4:10" s="3" customFormat="1" x14ac:dyDescent="0.25">
      <c r="D1191" s="215"/>
      <c r="J1191" s="215"/>
    </row>
    <row r="1192" spans="4:10" s="3" customFormat="1" x14ac:dyDescent="0.25">
      <c r="D1192" s="215"/>
      <c r="J1192" s="215"/>
    </row>
    <row r="1193" spans="4:10" s="3" customFormat="1" x14ac:dyDescent="0.25">
      <c r="D1193" s="215"/>
      <c r="J1193" s="215"/>
    </row>
    <row r="1194" spans="4:10" s="3" customFormat="1" x14ac:dyDescent="0.25">
      <c r="D1194" s="215"/>
      <c r="J1194" s="215"/>
    </row>
    <row r="1195" spans="4:10" s="3" customFormat="1" x14ac:dyDescent="0.25">
      <c r="D1195" s="215"/>
      <c r="J1195" s="215"/>
    </row>
    <row r="1196" spans="4:10" s="3" customFormat="1" x14ac:dyDescent="0.25">
      <c r="D1196" s="215"/>
      <c r="J1196" s="215"/>
    </row>
    <row r="1197" spans="4:10" s="3" customFormat="1" x14ac:dyDescent="0.25">
      <c r="D1197" s="215"/>
      <c r="J1197" s="215"/>
    </row>
    <row r="1198" spans="4:10" s="3" customFormat="1" x14ac:dyDescent="0.25">
      <c r="D1198" s="215"/>
      <c r="J1198" s="215"/>
    </row>
    <row r="1199" spans="4:10" s="3" customFormat="1" x14ac:dyDescent="0.25">
      <c r="D1199" s="215"/>
      <c r="J1199" s="215"/>
    </row>
    <row r="1200" spans="4:10" s="3" customFormat="1" x14ac:dyDescent="0.25">
      <c r="D1200" s="215"/>
      <c r="J1200" s="215"/>
    </row>
    <row r="1201" spans="4:10" s="3" customFormat="1" x14ac:dyDescent="0.25">
      <c r="D1201" s="215"/>
      <c r="J1201" s="215"/>
    </row>
    <row r="1202" spans="4:10" s="3" customFormat="1" x14ac:dyDescent="0.25">
      <c r="D1202" s="215"/>
      <c r="J1202" s="215"/>
    </row>
    <row r="1203" spans="4:10" s="3" customFormat="1" x14ac:dyDescent="0.25">
      <c r="D1203" s="215"/>
      <c r="J1203" s="215"/>
    </row>
    <row r="1204" spans="4:10" s="3" customFormat="1" x14ac:dyDescent="0.25">
      <c r="D1204" s="215"/>
      <c r="J1204" s="215"/>
    </row>
    <row r="1205" spans="4:10" s="3" customFormat="1" x14ac:dyDescent="0.25">
      <c r="D1205" s="215"/>
      <c r="J1205" s="215"/>
    </row>
    <row r="1206" spans="4:10" s="3" customFormat="1" x14ac:dyDescent="0.25">
      <c r="D1206" s="215"/>
      <c r="J1206" s="215"/>
    </row>
    <row r="1207" spans="4:10" s="3" customFormat="1" x14ac:dyDescent="0.25">
      <c r="D1207" s="215"/>
      <c r="J1207" s="215"/>
    </row>
    <row r="1208" spans="4:10" s="3" customFormat="1" x14ac:dyDescent="0.25">
      <c r="D1208" s="215"/>
      <c r="J1208" s="215"/>
    </row>
    <row r="1209" spans="4:10" s="3" customFormat="1" x14ac:dyDescent="0.25">
      <c r="D1209" s="215"/>
      <c r="J1209" s="215"/>
    </row>
    <row r="1210" spans="4:10" s="3" customFormat="1" x14ac:dyDescent="0.25">
      <c r="D1210" s="215"/>
      <c r="J1210" s="215"/>
    </row>
    <row r="1211" spans="4:10" s="3" customFormat="1" x14ac:dyDescent="0.25">
      <c r="D1211" s="215"/>
      <c r="J1211" s="215"/>
    </row>
    <row r="1212" spans="4:10" s="3" customFormat="1" x14ac:dyDescent="0.25">
      <c r="D1212" s="215"/>
      <c r="J1212" s="215"/>
    </row>
    <row r="1213" spans="4:10" s="3" customFormat="1" x14ac:dyDescent="0.25">
      <c r="D1213" s="215"/>
      <c r="J1213" s="215"/>
    </row>
    <row r="1214" spans="4:10" s="3" customFormat="1" x14ac:dyDescent="0.25">
      <c r="D1214" s="215"/>
      <c r="J1214" s="215"/>
    </row>
    <row r="1215" spans="4:10" s="3" customFormat="1" x14ac:dyDescent="0.25">
      <c r="D1215" s="215"/>
      <c r="J1215" s="215"/>
    </row>
    <row r="1216" spans="4:10" s="3" customFormat="1" x14ac:dyDescent="0.25">
      <c r="D1216" s="215"/>
      <c r="J1216" s="215"/>
    </row>
    <row r="1217" spans="4:10" s="3" customFormat="1" x14ac:dyDescent="0.25">
      <c r="D1217" s="215"/>
      <c r="J1217" s="215"/>
    </row>
    <row r="1218" spans="4:10" s="3" customFormat="1" x14ac:dyDescent="0.25">
      <c r="D1218" s="215"/>
      <c r="J1218" s="215"/>
    </row>
    <row r="1219" spans="4:10" s="3" customFormat="1" x14ac:dyDescent="0.25">
      <c r="D1219" s="215"/>
      <c r="J1219" s="215"/>
    </row>
    <row r="1220" spans="4:10" s="3" customFormat="1" x14ac:dyDescent="0.25">
      <c r="D1220" s="215"/>
      <c r="J1220" s="215"/>
    </row>
    <row r="1221" spans="4:10" s="3" customFormat="1" x14ac:dyDescent="0.25">
      <c r="D1221" s="215"/>
      <c r="J1221" s="215"/>
    </row>
    <row r="1222" spans="4:10" s="3" customFormat="1" x14ac:dyDescent="0.25">
      <c r="D1222" s="215"/>
      <c r="J1222" s="215"/>
    </row>
    <row r="1223" spans="4:10" s="3" customFormat="1" x14ac:dyDescent="0.25">
      <c r="D1223" s="215"/>
      <c r="J1223" s="215"/>
    </row>
    <row r="1224" spans="4:10" s="3" customFormat="1" x14ac:dyDescent="0.25">
      <c r="D1224" s="215"/>
      <c r="J1224" s="215"/>
    </row>
    <row r="1225" spans="4:10" s="3" customFormat="1" x14ac:dyDescent="0.25">
      <c r="D1225" s="215"/>
      <c r="J1225" s="215"/>
    </row>
    <row r="1226" spans="4:10" s="3" customFormat="1" x14ac:dyDescent="0.25">
      <c r="D1226" s="215"/>
      <c r="J1226" s="215"/>
    </row>
    <row r="1227" spans="4:10" s="3" customFormat="1" x14ac:dyDescent="0.25">
      <c r="D1227" s="215"/>
      <c r="J1227" s="215"/>
    </row>
    <row r="1228" spans="4:10" s="3" customFormat="1" x14ac:dyDescent="0.25">
      <c r="D1228" s="215"/>
      <c r="J1228" s="215"/>
    </row>
    <row r="1229" spans="4:10" s="3" customFormat="1" x14ac:dyDescent="0.25">
      <c r="D1229" s="215"/>
      <c r="J1229" s="215"/>
    </row>
    <row r="1230" spans="4:10" s="3" customFormat="1" x14ac:dyDescent="0.25">
      <c r="D1230" s="215"/>
      <c r="J1230" s="215"/>
    </row>
    <row r="1231" spans="4:10" s="3" customFormat="1" x14ac:dyDescent="0.25">
      <c r="D1231" s="215"/>
      <c r="J1231" s="215"/>
    </row>
    <row r="1232" spans="4:10" s="3" customFormat="1" x14ac:dyDescent="0.25">
      <c r="D1232" s="215"/>
      <c r="J1232" s="215"/>
    </row>
    <row r="1233" spans="4:10" s="3" customFormat="1" x14ac:dyDescent="0.25">
      <c r="D1233" s="215"/>
      <c r="J1233" s="215"/>
    </row>
    <row r="1234" spans="4:10" s="3" customFormat="1" x14ac:dyDescent="0.25">
      <c r="D1234" s="215"/>
      <c r="J1234" s="215"/>
    </row>
    <row r="1235" spans="4:10" s="3" customFormat="1" x14ac:dyDescent="0.25">
      <c r="D1235" s="215"/>
      <c r="J1235" s="215"/>
    </row>
    <row r="1236" spans="4:10" s="3" customFormat="1" x14ac:dyDescent="0.25">
      <c r="D1236" s="215"/>
      <c r="J1236" s="215"/>
    </row>
    <row r="1237" spans="4:10" s="3" customFormat="1" x14ac:dyDescent="0.25">
      <c r="D1237" s="215"/>
      <c r="J1237" s="215"/>
    </row>
    <row r="1238" spans="4:10" s="3" customFormat="1" x14ac:dyDescent="0.25">
      <c r="D1238" s="215"/>
      <c r="J1238" s="215"/>
    </row>
    <row r="1239" spans="4:10" s="3" customFormat="1" x14ac:dyDescent="0.25">
      <c r="D1239" s="215"/>
      <c r="J1239" s="215"/>
    </row>
    <row r="1240" spans="4:10" s="3" customFormat="1" x14ac:dyDescent="0.25">
      <c r="D1240" s="215"/>
      <c r="J1240" s="215"/>
    </row>
    <row r="1241" spans="4:10" s="3" customFormat="1" x14ac:dyDescent="0.25">
      <c r="D1241" s="215"/>
      <c r="J1241" s="215"/>
    </row>
    <row r="1242" spans="4:10" s="3" customFormat="1" x14ac:dyDescent="0.25">
      <c r="D1242" s="215"/>
      <c r="J1242" s="215"/>
    </row>
    <row r="1243" spans="4:10" s="3" customFormat="1" x14ac:dyDescent="0.25">
      <c r="D1243" s="215"/>
      <c r="J1243" s="215"/>
    </row>
    <row r="1244" spans="4:10" s="3" customFormat="1" x14ac:dyDescent="0.25">
      <c r="D1244" s="215"/>
      <c r="J1244" s="215"/>
    </row>
    <row r="1245" spans="4:10" s="3" customFormat="1" x14ac:dyDescent="0.25">
      <c r="D1245" s="215"/>
      <c r="J1245" s="215"/>
    </row>
    <row r="1246" spans="4:10" s="3" customFormat="1" x14ac:dyDescent="0.25">
      <c r="D1246" s="215"/>
      <c r="J1246" s="215"/>
    </row>
    <row r="1247" spans="4:10" s="3" customFormat="1" x14ac:dyDescent="0.25">
      <c r="D1247" s="215"/>
      <c r="J1247" s="215"/>
    </row>
    <row r="1248" spans="4:10" s="3" customFormat="1" x14ac:dyDescent="0.25">
      <c r="D1248" s="215"/>
      <c r="J1248" s="215"/>
    </row>
    <row r="1249" spans="4:10" s="3" customFormat="1" x14ac:dyDescent="0.25">
      <c r="D1249" s="215"/>
      <c r="J1249" s="215"/>
    </row>
    <row r="1250" spans="4:10" s="3" customFormat="1" x14ac:dyDescent="0.25">
      <c r="D1250" s="215"/>
      <c r="J1250" s="215"/>
    </row>
    <row r="1251" spans="4:10" s="3" customFormat="1" x14ac:dyDescent="0.25">
      <c r="D1251" s="215"/>
      <c r="J1251" s="215"/>
    </row>
    <row r="1252" spans="4:10" s="3" customFormat="1" x14ac:dyDescent="0.25">
      <c r="D1252" s="215"/>
      <c r="J1252" s="215"/>
    </row>
    <row r="1253" spans="4:10" s="3" customFormat="1" x14ac:dyDescent="0.25">
      <c r="D1253" s="215"/>
      <c r="J1253" s="215"/>
    </row>
    <row r="1254" spans="4:10" s="3" customFormat="1" x14ac:dyDescent="0.25">
      <c r="D1254" s="215"/>
      <c r="J1254" s="215"/>
    </row>
    <row r="1255" spans="4:10" s="3" customFormat="1" x14ac:dyDescent="0.25">
      <c r="D1255" s="215"/>
      <c r="J1255" s="215"/>
    </row>
    <row r="1256" spans="4:10" s="3" customFormat="1" x14ac:dyDescent="0.25">
      <c r="D1256" s="215"/>
      <c r="J1256" s="215"/>
    </row>
    <row r="1257" spans="4:10" s="3" customFormat="1" x14ac:dyDescent="0.25">
      <c r="D1257" s="215"/>
      <c r="J1257" s="215"/>
    </row>
    <row r="1258" spans="4:10" s="3" customFormat="1" x14ac:dyDescent="0.25">
      <c r="D1258" s="215"/>
      <c r="J1258" s="215"/>
    </row>
    <row r="1259" spans="4:10" s="3" customFormat="1" x14ac:dyDescent="0.25">
      <c r="D1259" s="215"/>
      <c r="J1259" s="215"/>
    </row>
    <row r="1260" spans="4:10" s="3" customFormat="1" x14ac:dyDescent="0.25">
      <c r="D1260" s="215"/>
      <c r="J1260" s="215"/>
    </row>
    <row r="1261" spans="4:10" s="3" customFormat="1" x14ac:dyDescent="0.25">
      <c r="D1261" s="215"/>
      <c r="J1261" s="215"/>
    </row>
    <row r="1262" spans="4:10" s="3" customFormat="1" x14ac:dyDescent="0.25">
      <c r="D1262" s="215"/>
      <c r="J1262" s="215"/>
    </row>
    <row r="1263" spans="4:10" s="3" customFormat="1" x14ac:dyDescent="0.25">
      <c r="D1263" s="215"/>
      <c r="J1263" s="215"/>
    </row>
    <row r="1264" spans="4:10" s="3" customFormat="1" x14ac:dyDescent="0.25">
      <c r="D1264" s="215"/>
      <c r="J1264" s="215"/>
    </row>
    <row r="1265" spans="4:10" s="3" customFormat="1" x14ac:dyDescent="0.25">
      <c r="D1265" s="215"/>
      <c r="J1265" s="215"/>
    </row>
    <row r="1266" spans="4:10" s="3" customFormat="1" x14ac:dyDescent="0.25">
      <c r="D1266" s="215"/>
      <c r="J1266" s="215"/>
    </row>
    <row r="1267" spans="4:10" s="3" customFormat="1" x14ac:dyDescent="0.25">
      <c r="D1267" s="215"/>
      <c r="J1267" s="215"/>
    </row>
    <row r="1268" spans="4:10" s="3" customFormat="1" x14ac:dyDescent="0.25">
      <c r="D1268" s="215"/>
      <c r="J1268" s="215"/>
    </row>
    <row r="1269" spans="4:10" s="3" customFormat="1" x14ac:dyDescent="0.25">
      <c r="D1269" s="215"/>
      <c r="J1269" s="215"/>
    </row>
    <row r="1270" spans="4:10" s="3" customFormat="1" x14ac:dyDescent="0.25">
      <c r="D1270" s="215"/>
      <c r="J1270" s="215"/>
    </row>
    <row r="1271" spans="4:10" s="3" customFormat="1" x14ac:dyDescent="0.25">
      <c r="D1271" s="215"/>
      <c r="J1271" s="215"/>
    </row>
    <row r="1272" spans="4:10" s="3" customFormat="1" x14ac:dyDescent="0.25">
      <c r="D1272" s="215"/>
      <c r="J1272" s="215"/>
    </row>
    <row r="1273" spans="4:10" s="3" customFormat="1" x14ac:dyDescent="0.25">
      <c r="D1273" s="215"/>
      <c r="J1273" s="215"/>
    </row>
    <row r="1274" spans="4:10" s="3" customFormat="1" x14ac:dyDescent="0.25">
      <c r="D1274" s="215"/>
      <c r="J1274" s="215"/>
    </row>
    <row r="1275" spans="4:10" s="3" customFormat="1" x14ac:dyDescent="0.25">
      <c r="D1275" s="215"/>
      <c r="J1275" s="215"/>
    </row>
    <row r="1276" spans="4:10" s="3" customFormat="1" x14ac:dyDescent="0.25">
      <c r="D1276" s="215"/>
      <c r="J1276" s="215"/>
    </row>
    <row r="1277" spans="4:10" s="3" customFormat="1" x14ac:dyDescent="0.25">
      <c r="D1277" s="215"/>
      <c r="J1277" s="215"/>
    </row>
    <row r="1278" spans="4:10" s="3" customFormat="1" x14ac:dyDescent="0.25">
      <c r="D1278" s="215"/>
      <c r="J1278" s="215"/>
    </row>
    <row r="1279" spans="4:10" s="3" customFormat="1" x14ac:dyDescent="0.25">
      <c r="D1279" s="215"/>
      <c r="J1279" s="215"/>
    </row>
    <row r="1280" spans="4:10" s="3" customFormat="1" x14ac:dyDescent="0.25">
      <c r="D1280" s="215"/>
      <c r="J1280" s="215"/>
    </row>
    <row r="1281" spans="4:10" s="3" customFormat="1" x14ac:dyDescent="0.25">
      <c r="D1281" s="215"/>
      <c r="J1281" s="215"/>
    </row>
    <row r="1282" spans="4:10" s="3" customFormat="1" x14ac:dyDescent="0.25">
      <c r="D1282" s="215"/>
      <c r="J1282" s="215"/>
    </row>
    <row r="1283" spans="4:10" s="3" customFormat="1" x14ac:dyDescent="0.25">
      <c r="D1283" s="215"/>
      <c r="J1283" s="215"/>
    </row>
    <row r="1284" spans="4:10" s="3" customFormat="1" x14ac:dyDescent="0.25">
      <c r="D1284" s="215"/>
      <c r="J1284" s="215"/>
    </row>
    <row r="1285" spans="4:10" s="3" customFormat="1" x14ac:dyDescent="0.25">
      <c r="D1285" s="215"/>
      <c r="J1285" s="215"/>
    </row>
    <row r="1286" spans="4:10" s="3" customFormat="1" x14ac:dyDescent="0.25">
      <c r="D1286" s="215"/>
      <c r="J1286" s="215"/>
    </row>
    <row r="1287" spans="4:10" s="3" customFormat="1" x14ac:dyDescent="0.25">
      <c r="D1287" s="215"/>
      <c r="J1287" s="215"/>
    </row>
    <row r="1288" spans="4:10" s="3" customFormat="1" x14ac:dyDescent="0.25">
      <c r="D1288" s="215"/>
      <c r="J1288" s="215"/>
    </row>
    <row r="1289" spans="4:10" s="3" customFormat="1" x14ac:dyDescent="0.25">
      <c r="D1289" s="215"/>
      <c r="J1289" s="215"/>
    </row>
    <row r="1290" spans="4:10" s="3" customFormat="1" x14ac:dyDescent="0.25">
      <c r="D1290" s="215"/>
      <c r="J1290" s="215"/>
    </row>
    <row r="1291" spans="4:10" s="3" customFormat="1" x14ac:dyDescent="0.25">
      <c r="D1291" s="215"/>
      <c r="J1291" s="215"/>
    </row>
    <row r="1292" spans="4:10" s="3" customFormat="1" x14ac:dyDescent="0.25">
      <c r="D1292" s="215"/>
      <c r="J1292" s="215"/>
    </row>
    <row r="1293" spans="4:10" s="3" customFormat="1" x14ac:dyDescent="0.25">
      <c r="D1293" s="215"/>
      <c r="J1293" s="215"/>
    </row>
    <row r="1294" spans="4:10" s="3" customFormat="1" x14ac:dyDescent="0.25">
      <c r="D1294" s="215"/>
      <c r="J1294" s="215"/>
    </row>
    <row r="1295" spans="4:10" s="3" customFormat="1" x14ac:dyDescent="0.25">
      <c r="D1295" s="215"/>
      <c r="J1295" s="215"/>
    </row>
    <row r="1296" spans="4:10" s="3" customFormat="1" x14ac:dyDescent="0.25">
      <c r="D1296" s="215"/>
      <c r="J1296" s="215"/>
    </row>
    <row r="1297" spans="4:10" s="3" customFormat="1" x14ac:dyDescent="0.25">
      <c r="D1297" s="215"/>
      <c r="J1297" s="215"/>
    </row>
    <row r="1298" spans="4:10" s="3" customFormat="1" x14ac:dyDescent="0.25">
      <c r="D1298" s="215"/>
      <c r="J1298" s="215"/>
    </row>
    <row r="1299" spans="4:10" s="3" customFormat="1" x14ac:dyDescent="0.25">
      <c r="D1299" s="215"/>
      <c r="J1299" s="215"/>
    </row>
    <row r="1300" spans="4:10" s="3" customFormat="1" x14ac:dyDescent="0.25">
      <c r="D1300" s="215"/>
      <c r="J1300" s="215"/>
    </row>
    <row r="1301" spans="4:10" s="3" customFormat="1" x14ac:dyDescent="0.25">
      <c r="D1301" s="215"/>
      <c r="J1301" s="215"/>
    </row>
    <row r="1302" spans="4:10" s="3" customFormat="1" x14ac:dyDescent="0.25">
      <c r="D1302" s="215"/>
      <c r="J1302" s="215"/>
    </row>
    <row r="1303" spans="4:10" s="3" customFormat="1" x14ac:dyDescent="0.25">
      <c r="D1303" s="215"/>
      <c r="J1303" s="215"/>
    </row>
    <row r="1304" spans="4:10" s="3" customFormat="1" x14ac:dyDescent="0.25">
      <c r="D1304" s="215"/>
      <c r="J1304" s="215"/>
    </row>
    <row r="1305" spans="4:10" s="3" customFormat="1" x14ac:dyDescent="0.25">
      <c r="D1305" s="215"/>
      <c r="J1305" s="215"/>
    </row>
    <row r="1306" spans="4:10" s="3" customFormat="1" x14ac:dyDescent="0.25">
      <c r="D1306" s="215"/>
      <c r="J1306" s="215"/>
    </row>
    <row r="1307" spans="4:10" s="3" customFormat="1" x14ac:dyDescent="0.25">
      <c r="D1307" s="215"/>
      <c r="J1307" s="215"/>
    </row>
    <row r="1308" spans="4:10" s="3" customFormat="1" x14ac:dyDescent="0.25">
      <c r="D1308" s="215"/>
      <c r="J1308" s="215"/>
    </row>
    <row r="1309" spans="4:10" s="3" customFormat="1" x14ac:dyDescent="0.25">
      <c r="D1309" s="215"/>
      <c r="J1309" s="215"/>
    </row>
    <row r="1310" spans="4:10" s="3" customFormat="1" x14ac:dyDescent="0.25">
      <c r="D1310" s="215"/>
      <c r="J1310" s="215"/>
    </row>
    <row r="1311" spans="4:10" s="3" customFormat="1" x14ac:dyDescent="0.25">
      <c r="D1311" s="215"/>
      <c r="J1311" s="215"/>
    </row>
    <row r="1312" spans="4:10" s="3" customFormat="1" x14ac:dyDescent="0.25">
      <c r="D1312" s="215"/>
      <c r="J1312" s="215"/>
    </row>
    <row r="1313" spans="4:10" s="3" customFormat="1" x14ac:dyDescent="0.25">
      <c r="D1313" s="215"/>
      <c r="J1313" s="215"/>
    </row>
    <row r="1314" spans="4:10" s="3" customFormat="1" x14ac:dyDescent="0.25">
      <c r="D1314" s="215"/>
      <c r="J1314" s="215"/>
    </row>
    <row r="1315" spans="4:10" s="3" customFormat="1" x14ac:dyDescent="0.25">
      <c r="D1315" s="215"/>
      <c r="J1315" s="215"/>
    </row>
    <row r="1316" spans="4:10" s="3" customFormat="1" x14ac:dyDescent="0.25">
      <c r="D1316" s="215"/>
      <c r="J1316" s="215"/>
    </row>
    <row r="1317" spans="4:10" s="3" customFormat="1" x14ac:dyDescent="0.25">
      <c r="D1317" s="215"/>
      <c r="J1317" s="215"/>
    </row>
    <row r="1318" spans="4:10" s="3" customFormat="1" x14ac:dyDescent="0.25">
      <c r="D1318" s="215"/>
      <c r="J1318" s="215"/>
    </row>
    <row r="1319" spans="4:10" s="3" customFormat="1" x14ac:dyDescent="0.25">
      <c r="D1319" s="215"/>
      <c r="J1319" s="215"/>
    </row>
    <row r="1320" spans="4:10" s="3" customFormat="1" x14ac:dyDescent="0.25">
      <c r="D1320" s="215"/>
      <c r="J1320" s="215"/>
    </row>
    <row r="1321" spans="4:10" s="3" customFormat="1" x14ac:dyDescent="0.25">
      <c r="D1321" s="215"/>
      <c r="J1321" s="215"/>
    </row>
    <row r="1322" spans="4:10" s="3" customFormat="1" x14ac:dyDescent="0.25">
      <c r="D1322" s="215"/>
      <c r="J1322" s="215"/>
    </row>
    <row r="1323" spans="4:10" s="3" customFormat="1" x14ac:dyDescent="0.25">
      <c r="D1323" s="215"/>
      <c r="J1323" s="215"/>
    </row>
    <row r="1324" spans="4:10" s="3" customFormat="1" x14ac:dyDescent="0.25">
      <c r="D1324" s="215"/>
      <c r="J1324" s="215"/>
    </row>
    <row r="1325" spans="4:10" s="3" customFormat="1" x14ac:dyDescent="0.25">
      <c r="D1325" s="215"/>
      <c r="J1325" s="215"/>
    </row>
    <row r="1326" spans="4:10" s="3" customFormat="1" x14ac:dyDescent="0.25">
      <c r="D1326" s="215"/>
      <c r="J1326" s="215"/>
    </row>
    <row r="1327" spans="4:10" s="3" customFormat="1" x14ac:dyDescent="0.25">
      <c r="D1327" s="215"/>
      <c r="J1327" s="215"/>
    </row>
    <row r="1328" spans="4:10" s="3" customFormat="1" x14ac:dyDescent="0.25">
      <c r="D1328" s="215"/>
      <c r="J1328" s="215"/>
    </row>
    <row r="1329" spans="4:10" s="3" customFormat="1" x14ac:dyDescent="0.25">
      <c r="D1329" s="215"/>
      <c r="J1329" s="215"/>
    </row>
    <row r="1330" spans="4:10" s="3" customFormat="1" x14ac:dyDescent="0.25">
      <c r="D1330" s="215"/>
      <c r="J1330" s="215"/>
    </row>
    <row r="1331" spans="4:10" s="3" customFormat="1" x14ac:dyDescent="0.25">
      <c r="D1331" s="215"/>
      <c r="J1331" s="215"/>
    </row>
    <row r="1332" spans="4:10" s="3" customFormat="1" x14ac:dyDescent="0.25">
      <c r="D1332" s="215"/>
      <c r="J1332" s="215"/>
    </row>
    <row r="1333" spans="4:10" s="3" customFormat="1" x14ac:dyDescent="0.25">
      <c r="D1333" s="215"/>
      <c r="J1333" s="215"/>
    </row>
    <row r="1334" spans="4:10" s="3" customFormat="1" x14ac:dyDescent="0.25">
      <c r="D1334" s="215"/>
      <c r="J1334" s="215"/>
    </row>
    <row r="1335" spans="4:10" s="3" customFormat="1" x14ac:dyDescent="0.25">
      <c r="D1335" s="215"/>
      <c r="J1335" s="215"/>
    </row>
    <row r="1336" spans="4:10" s="3" customFormat="1" x14ac:dyDescent="0.25">
      <c r="D1336" s="215"/>
      <c r="J1336" s="215"/>
    </row>
    <row r="1337" spans="4:10" s="3" customFormat="1" x14ac:dyDescent="0.25">
      <c r="D1337" s="215"/>
      <c r="J1337" s="215"/>
    </row>
    <row r="1338" spans="4:10" s="3" customFormat="1" x14ac:dyDescent="0.25">
      <c r="D1338" s="215"/>
      <c r="J1338" s="215"/>
    </row>
    <row r="1339" spans="4:10" s="3" customFormat="1" x14ac:dyDescent="0.25">
      <c r="D1339" s="215"/>
      <c r="J1339" s="215"/>
    </row>
    <row r="1340" spans="4:10" s="3" customFormat="1" x14ac:dyDescent="0.25">
      <c r="D1340" s="215"/>
      <c r="J1340" s="215"/>
    </row>
    <row r="1341" spans="4:10" s="3" customFormat="1" x14ac:dyDescent="0.25">
      <c r="D1341" s="215"/>
      <c r="J1341" s="215"/>
    </row>
    <row r="1342" spans="4:10" s="3" customFormat="1" x14ac:dyDescent="0.25">
      <c r="D1342" s="215"/>
      <c r="J1342" s="215"/>
    </row>
    <row r="1343" spans="4:10" s="3" customFormat="1" x14ac:dyDescent="0.25">
      <c r="D1343" s="215"/>
      <c r="J1343" s="215"/>
    </row>
    <row r="1344" spans="4:10" s="3" customFormat="1" x14ac:dyDescent="0.25">
      <c r="D1344" s="215"/>
      <c r="J1344" s="215"/>
    </row>
    <row r="1345" spans="4:10" s="3" customFormat="1" x14ac:dyDescent="0.25">
      <c r="D1345" s="215"/>
      <c r="J1345" s="215"/>
    </row>
    <row r="1346" spans="4:10" s="3" customFormat="1" x14ac:dyDescent="0.25">
      <c r="D1346" s="215"/>
      <c r="J1346" s="215"/>
    </row>
    <row r="1347" spans="4:10" s="3" customFormat="1" x14ac:dyDescent="0.25">
      <c r="D1347" s="215"/>
      <c r="J1347" s="215"/>
    </row>
    <row r="1348" spans="4:10" s="3" customFormat="1" x14ac:dyDescent="0.25">
      <c r="D1348" s="215"/>
      <c r="J1348" s="215"/>
    </row>
    <row r="1349" spans="4:10" s="3" customFormat="1" x14ac:dyDescent="0.25">
      <c r="D1349" s="215"/>
      <c r="J1349" s="215"/>
    </row>
    <row r="1350" spans="4:10" s="3" customFormat="1" x14ac:dyDescent="0.25">
      <c r="D1350" s="215"/>
      <c r="J1350" s="215"/>
    </row>
    <row r="1351" spans="4:10" s="3" customFormat="1" x14ac:dyDescent="0.25">
      <c r="D1351" s="215"/>
      <c r="J1351" s="215"/>
    </row>
    <row r="1352" spans="4:10" s="3" customFormat="1" x14ac:dyDescent="0.25">
      <c r="D1352" s="215"/>
      <c r="J1352" s="215"/>
    </row>
    <row r="1353" spans="4:10" s="3" customFormat="1" x14ac:dyDescent="0.25">
      <c r="D1353" s="215"/>
      <c r="J1353" s="215"/>
    </row>
    <row r="1354" spans="4:10" s="3" customFormat="1" x14ac:dyDescent="0.25">
      <c r="D1354" s="215"/>
      <c r="J1354" s="215"/>
    </row>
    <row r="1355" spans="4:10" s="3" customFormat="1" x14ac:dyDescent="0.25">
      <c r="D1355" s="215"/>
      <c r="J1355" s="215"/>
    </row>
    <row r="1356" spans="4:10" s="3" customFormat="1" x14ac:dyDescent="0.25">
      <c r="D1356" s="215"/>
      <c r="J1356" s="215"/>
    </row>
    <row r="1357" spans="4:10" s="3" customFormat="1" x14ac:dyDescent="0.25">
      <c r="D1357" s="215"/>
      <c r="J1357" s="215"/>
    </row>
    <row r="1358" spans="4:10" s="3" customFormat="1" x14ac:dyDescent="0.25">
      <c r="D1358" s="215"/>
      <c r="J1358" s="215"/>
    </row>
    <row r="1359" spans="4:10" s="3" customFormat="1" x14ac:dyDescent="0.25">
      <c r="D1359" s="215"/>
      <c r="J1359" s="215"/>
    </row>
    <row r="1360" spans="4:10" s="3" customFormat="1" x14ac:dyDescent="0.25">
      <c r="D1360" s="215"/>
      <c r="J1360" s="215"/>
    </row>
    <row r="1361" spans="4:10" s="3" customFormat="1" x14ac:dyDescent="0.25">
      <c r="D1361" s="215"/>
      <c r="J1361" s="215"/>
    </row>
    <row r="1362" spans="4:10" s="3" customFormat="1" x14ac:dyDescent="0.25">
      <c r="D1362" s="215"/>
      <c r="J1362" s="215"/>
    </row>
    <row r="1363" spans="4:10" s="3" customFormat="1" x14ac:dyDescent="0.25">
      <c r="D1363" s="215"/>
      <c r="J1363" s="215"/>
    </row>
    <row r="1364" spans="4:10" s="3" customFormat="1" x14ac:dyDescent="0.25">
      <c r="D1364" s="215"/>
      <c r="J1364" s="215"/>
    </row>
    <row r="1365" spans="4:10" s="3" customFormat="1" x14ac:dyDescent="0.25">
      <c r="D1365" s="215"/>
      <c r="J1365" s="215"/>
    </row>
    <row r="1366" spans="4:10" s="3" customFormat="1" x14ac:dyDescent="0.25">
      <c r="D1366" s="215"/>
      <c r="J1366" s="215"/>
    </row>
    <row r="1367" spans="4:10" s="3" customFormat="1" x14ac:dyDescent="0.25">
      <c r="D1367" s="215"/>
      <c r="J1367" s="215"/>
    </row>
    <row r="1368" spans="4:10" s="3" customFormat="1" x14ac:dyDescent="0.25">
      <c r="D1368" s="215"/>
      <c r="J1368" s="215"/>
    </row>
    <row r="1369" spans="4:10" s="3" customFormat="1" x14ac:dyDescent="0.25">
      <c r="D1369" s="215"/>
      <c r="J1369" s="215"/>
    </row>
    <row r="1370" spans="4:10" s="3" customFormat="1" x14ac:dyDescent="0.25">
      <c r="D1370" s="215"/>
      <c r="J1370" s="215"/>
    </row>
    <row r="1371" spans="4:10" s="3" customFormat="1" x14ac:dyDescent="0.25">
      <c r="D1371" s="215"/>
      <c r="J1371" s="215"/>
    </row>
    <row r="1372" spans="4:10" s="3" customFormat="1" x14ac:dyDescent="0.25">
      <c r="D1372" s="215"/>
      <c r="J1372" s="215"/>
    </row>
    <row r="1373" spans="4:10" s="3" customFormat="1" x14ac:dyDescent="0.25">
      <c r="D1373" s="215"/>
      <c r="J1373" s="215"/>
    </row>
    <row r="1374" spans="4:10" s="3" customFormat="1" x14ac:dyDescent="0.25">
      <c r="D1374" s="215"/>
      <c r="J1374" s="215"/>
    </row>
    <row r="1375" spans="4:10" s="3" customFormat="1" x14ac:dyDescent="0.25">
      <c r="D1375" s="215"/>
      <c r="J1375" s="215"/>
    </row>
    <row r="1376" spans="4:10" s="3" customFormat="1" x14ac:dyDescent="0.25">
      <c r="D1376" s="215"/>
      <c r="J1376" s="215"/>
    </row>
    <row r="1377" spans="4:10" s="3" customFormat="1" x14ac:dyDescent="0.25">
      <c r="D1377" s="215"/>
      <c r="J1377" s="215"/>
    </row>
    <row r="1378" spans="4:10" s="3" customFormat="1" x14ac:dyDescent="0.25">
      <c r="D1378" s="215"/>
      <c r="J1378" s="215"/>
    </row>
    <row r="1379" spans="4:10" s="3" customFormat="1" x14ac:dyDescent="0.25">
      <c r="D1379" s="215"/>
      <c r="J1379" s="215"/>
    </row>
    <row r="1380" spans="4:10" s="3" customFormat="1" x14ac:dyDescent="0.25">
      <c r="D1380" s="215"/>
      <c r="J1380" s="215"/>
    </row>
    <row r="1381" spans="4:10" s="3" customFormat="1" x14ac:dyDescent="0.25">
      <c r="D1381" s="215"/>
      <c r="J1381" s="215"/>
    </row>
    <row r="1382" spans="4:10" s="3" customFormat="1" x14ac:dyDescent="0.25">
      <c r="D1382" s="215"/>
      <c r="J1382" s="215"/>
    </row>
    <row r="1383" spans="4:10" s="3" customFormat="1" x14ac:dyDescent="0.25">
      <c r="D1383" s="215"/>
      <c r="J1383" s="215"/>
    </row>
    <row r="1384" spans="4:10" s="3" customFormat="1" x14ac:dyDescent="0.25">
      <c r="D1384" s="215"/>
      <c r="J1384" s="215"/>
    </row>
    <row r="1385" spans="4:10" s="3" customFormat="1" x14ac:dyDescent="0.25">
      <c r="D1385" s="215"/>
      <c r="J1385" s="215"/>
    </row>
    <row r="1386" spans="4:10" s="3" customFormat="1" x14ac:dyDescent="0.25">
      <c r="D1386" s="215"/>
      <c r="J1386" s="215"/>
    </row>
    <row r="1387" spans="4:10" s="3" customFormat="1" x14ac:dyDescent="0.25">
      <c r="D1387" s="215"/>
      <c r="J1387" s="215"/>
    </row>
    <row r="1388" spans="4:10" s="3" customFormat="1" x14ac:dyDescent="0.25">
      <c r="D1388" s="215"/>
      <c r="J1388" s="215"/>
    </row>
    <row r="1389" spans="4:10" s="3" customFormat="1" x14ac:dyDescent="0.25">
      <c r="D1389" s="215"/>
      <c r="J1389" s="215"/>
    </row>
    <row r="1390" spans="4:10" s="3" customFormat="1" x14ac:dyDescent="0.25">
      <c r="D1390" s="215"/>
      <c r="J1390" s="215"/>
    </row>
    <row r="1391" spans="4:10" s="3" customFormat="1" x14ac:dyDescent="0.25">
      <c r="D1391" s="215"/>
      <c r="J1391" s="215"/>
    </row>
    <row r="1392" spans="4:10" s="3" customFormat="1" x14ac:dyDescent="0.25">
      <c r="D1392" s="215"/>
      <c r="J1392" s="215"/>
    </row>
    <row r="1393" spans="4:10" s="3" customFormat="1" x14ac:dyDescent="0.25">
      <c r="D1393" s="215"/>
      <c r="J1393" s="215"/>
    </row>
    <row r="1394" spans="4:10" s="3" customFormat="1" x14ac:dyDescent="0.25">
      <c r="D1394" s="215"/>
      <c r="J1394" s="215"/>
    </row>
    <row r="1395" spans="4:10" s="3" customFormat="1" x14ac:dyDescent="0.25">
      <c r="D1395" s="215"/>
      <c r="J1395" s="215"/>
    </row>
    <row r="1396" spans="4:10" s="3" customFormat="1" x14ac:dyDescent="0.25">
      <c r="D1396" s="215"/>
      <c r="J1396" s="215"/>
    </row>
    <row r="1397" spans="4:10" s="3" customFormat="1" x14ac:dyDescent="0.25">
      <c r="D1397" s="215"/>
      <c r="J1397" s="215"/>
    </row>
    <row r="1398" spans="4:10" s="3" customFormat="1" x14ac:dyDescent="0.25">
      <c r="D1398" s="215"/>
      <c r="J1398" s="215"/>
    </row>
    <row r="1399" spans="4:10" s="3" customFormat="1" x14ac:dyDescent="0.25">
      <c r="D1399" s="215"/>
      <c r="J1399" s="215"/>
    </row>
    <row r="1400" spans="4:10" s="3" customFormat="1" x14ac:dyDescent="0.25">
      <c r="D1400" s="215"/>
      <c r="J1400" s="215"/>
    </row>
    <row r="1401" spans="4:10" s="3" customFormat="1" x14ac:dyDescent="0.25">
      <c r="D1401" s="215"/>
      <c r="J1401" s="215"/>
    </row>
    <row r="1402" spans="4:10" s="3" customFormat="1" x14ac:dyDescent="0.25">
      <c r="D1402" s="215"/>
      <c r="J1402" s="215"/>
    </row>
    <row r="1403" spans="4:10" s="3" customFormat="1" x14ac:dyDescent="0.25">
      <c r="D1403" s="215"/>
      <c r="J1403" s="215"/>
    </row>
    <row r="1404" spans="4:10" s="3" customFormat="1" x14ac:dyDescent="0.25">
      <c r="D1404" s="215"/>
      <c r="J1404" s="215"/>
    </row>
    <row r="1405" spans="4:10" s="3" customFormat="1" x14ac:dyDescent="0.25">
      <c r="D1405" s="215"/>
      <c r="J1405" s="215"/>
    </row>
    <row r="1406" spans="4:10" s="3" customFormat="1" x14ac:dyDescent="0.25">
      <c r="D1406" s="215"/>
      <c r="J1406" s="215"/>
    </row>
    <row r="1407" spans="4:10" s="3" customFormat="1" x14ac:dyDescent="0.25">
      <c r="D1407" s="215"/>
      <c r="J1407" s="215"/>
    </row>
    <row r="1408" spans="4:10" s="3" customFormat="1" x14ac:dyDescent="0.25">
      <c r="D1408" s="215"/>
      <c r="J1408" s="215"/>
    </row>
    <row r="1409" spans="4:10" s="3" customFormat="1" x14ac:dyDescent="0.25">
      <c r="D1409" s="215"/>
      <c r="J1409" s="215"/>
    </row>
    <row r="1410" spans="4:10" s="3" customFormat="1" x14ac:dyDescent="0.25">
      <c r="D1410" s="215"/>
      <c r="J1410" s="215"/>
    </row>
    <row r="1411" spans="4:10" s="3" customFormat="1" x14ac:dyDescent="0.25">
      <c r="D1411" s="215"/>
      <c r="J1411" s="215"/>
    </row>
    <row r="1412" spans="4:10" s="3" customFormat="1" x14ac:dyDescent="0.25">
      <c r="D1412" s="215"/>
      <c r="J1412" s="215"/>
    </row>
    <row r="1413" spans="4:10" s="3" customFormat="1" x14ac:dyDescent="0.25">
      <c r="D1413" s="215"/>
      <c r="J1413" s="215"/>
    </row>
    <row r="1414" spans="4:10" s="3" customFormat="1" x14ac:dyDescent="0.25">
      <c r="D1414" s="215"/>
      <c r="J1414" s="215"/>
    </row>
    <row r="1415" spans="4:10" s="3" customFormat="1" x14ac:dyDescent="0.25">
      <c r="D1415" s="215"/>
      <c r="J1415" s="215"/>
    </row>
    <row r="1416" spans="4:10" s="3" customFormat="1" x14ac:dyDescent="0.25">
      <c r="D1416" s="215"/>
      <c r="J1416" s="215"/>
    </row>
    <row r="1417" spans="4:10" s="3" customFormat="1" x14ac:dyDescent="0.25">
      <c r="D1417" s="215"/>
      <c r="J1417" s="215"/>
    </row>
    <row r="1418" spans="4:10" s="3" customFormat="1" x14ac:dyDescent="0.25">
      <c r="D1418" s="215"/>
      <c r="J1418" s="215"/>
    </row>
    <row r="1419" spans="4:10" s="3" customFormat="1" x14ac:dyDescent="0.25">
      <c r="D1419" s="215"/>
      <c r="J1419" s="215"/>
    </row>
    <row r="1420" spans="4:10" s="3" customFormat="1" x14ac:dyDescent="0.25">
      <c r="D1420" s="215"/>
      <c r="J1420" s="215"/>
    </row>
    <row r="1421" spans="4:10" s="3" customFormat="1" x14ac:dyDescent="0.25">
      <c r="D1421" s="215"/>
      <c r="J1421" s="215"/>
    </row>
    <row r="1422" spans="4:10" s="3" customFormat="1" x14ac:dyDescent="0.25">
      <c r="D1422" s="215"/>
      <c r="J1422" s="215"/>
    </row>
    <row r="1423" spans="4:10" s="3" customFormat="1" x14ac:dyDescent="0.25">
      <c r="D1423" s="215"/>
      <c r="J1423" s="215"/>
    </row>
    <row r="1424" spans="4:10" s="3" customFormat="1" x14ac:dyDescent="0.25">
      <c r="D1424" s="215"/>
      <c r="J1424" s="215"/>
    </row>
    <row r="1425" spans="4:10" s="3" customFormat="1" x14ac:dyDescent="0.25">
      <c r="D1425" s="215"/>
      <c r="J1425" s="215"/>
    </row>
    <row r="1426" spans="4:10" s="3" customFormat="1" x14ac:dyDescent="0.25">
      <c r="D1426" s="215"/>
      <c r="J1426" s="215"/>
    </row>
    <row r="1427" spans="4:10" s="3" customFormat="1" x14ac:dyDescent="0.25">
      <c r="D1427" s="215"/>
      <c r="J1427" s="215"/>
    </row>
    <row r="1428" spans="4:10" s="3" customFormat="1" x14ac:dyDescent="0.25">
      <c r="D1428" s="215"/>
      <c r="J1428" s="215"/>
    </row>
    <row r="1429" spans="4:10" s="3" customFormat="1" x14ac:dyDescent="0.25">
      <c r="D1429" s="215"/>
      <c r="J1429" s="215"/>
    </row>
    <row r="1430" spans="4:10" s="3" customFormat="1" x14ac:dyDescent="0.25">
      <c r="D1430" s="215"/>
      <c r="J1430" s="215"/>
    </row>
    <row r="1431" spans="4:10" s="3" customFormat="1" x14ac:dyDescent="0.25">
      <c r="D1431" s="215"/>
      <c r="J1431" s="215"/>
    </row>
    <row r="1432" spans="4:10" s="3" customFormat="1" x14ac:dyDescent="0.25">
      <c r="D1432" s="215"/>
      <c r="J1432" s="215"/>
    </row>
    <row r="1433" spans="4:10" s="3" customFormat="1" x14ac:dyDescent="0.25">
      <c r="D1433" s="215"/>
      <c r="J1433" s="215"/>
    </row>
    <row r="1434" spans="4:10" s="3" customFormat="1" x14ac:dyDescent="0.25">
      <c r="D1434" s="215"/>
      <c r="J1434" s="215"/>
    </row>
    <row r="1435" spans="4:10" s="3" customFormat="1" x14ac:dyDescent="0.25">
      <c r="D1435" s="215"/>
      <c r="J1435" s="215"/>
    </row>
    <row r="1436" spans="4:10" s="3" customFormat="1" x14ac:dyDescent="0.25">
      <c r="D1436" s="215"/>
      <c r="J1436" s="215"/>
    </row>
    <row r="1437" spans="4:10" s="3" customFormat="1" x14ac:dyDescent="0.25">
      <c r="D1437" s="215"/>
      <c r="J1437" s="215"/>
    </row>
    <row r="1438" spans="4:10" s="3" customFormat="1" x14ac:dyDescent="0.25">
      <c r="D1438" s="215"/>
      <c r="J1438" s="215"/>
    </row>
    <row r="1439" spans="4:10" s="3" customFormat="1" x14ac:dyDescent="0.25">
      <c r="D1439" s="215"/>
      <c r="J1439" s="215"/>
    </row>
    <row r="1440" spans="4:10" s="3" customFormat="1" x14ac:dyDescent="0.25">
      <c r="D1440" s="215"/>
      <c r="J1440" s="215"/>
    </row>
    <row r="1441" spans="4:10" s="3" customFormat="1" x14ac:dyDescent="0.25">
      <c r="D1441" s="215"/>
      <c r="J1441" s="215"/>
    </row>
    <row r="1442" spans="4:10" s="3" customFormat="1" x14ac:dyDescent="0.25">
      <c r="D1442" s="215"/>
      <c r="J1442" s="215"/>
    </row>
    <row r="1443" spans="4:10" s="3" customFormat="1" x14ac:dyDescent="0.25">
      <c r="D1443" s="215"/>
      <c r="J1443" s="215"/>
    </row>
    <row r="1444" spans="4:10" s="3" customFormat="1" x14ac:dyDescent="0.25">
      <c r="D1444" s="215"/>
      <c r="J1444" s="215"/>
    </row>
    <row r="1445" spans="4:10" s="3" customFormat="1" x14ac:dyDescent="0.25">
      <c r="D1445" s="215"/>
      <c r="J1445" s="215"/>
    </row>
    <row r="1446" spans="4:10" s="3" customFormat="1" x14ac:dyDescent="0.25">
      <c r="D1446" s="215"/>
      <c r="J1446" s="215"/>
    </row>
    <row r="1447" spans="4:10" s="3" customFormat="1" x14ac:dyDescent="0.25">
      <c r="D1447" s="215"/>
      <c r="J1447" s="215"/>
    </row>
    <row r="1448" spans="4:10" s="3" customFormat="1" x14ac:dyDescent="0.25">
      <c r="D1448" s="215"/>
      <c r="J1448" s="215"/>
    </row>
    <row r="1449" spans="4:10" s="3" customFormat="1" x14ac:dyDescent="0.25">
      <c r="D1449" s="215"/>
      <c r="J1449" s="215"/>
    </row>
    <row r="1450" spans="4:10" s="3" customFormat="1" x14ac:dyDescent="0.25">
      <c r="D1450" s="215"/>
      <c r="J1450" s="215"/>
    </row>
    <row r="1451" spans="4:10" s="3" customFormat="1" x14ac:dyDescent="0.25">
      <c r="D1451" s="215"/>
      <c r="J1451" s="215"/>
    </row>
    <row r="1452" spans="4:10" s="3" customFormat="1" x14ac:dyDescent="0.25">
      <c r="D1452" s="215"/>
      <c r="J1452" s="215"/>
    </row>
    <row r="1453" spans="4:10" s="3" customFormat="1" x14ac:dyDescent="0.25">
      <c r="D1453" s="215"/>
      <c r="J1453" s="215"/>
    </row>
    <row r="1454" spans="4:10" s="3" customFormat="1" x14ac:dyDescent="0.25">
      <c r="D1454" s="215"/>
      <c r="J1454" s="215"/>
    </row>
    <row r="1455" spans="4:10" s="3" customFormat="1" x14ac:dyDescent="0.25">
      <c r="D1455" s="215"/>
      <c r="J1455" s="215"/>
    </row>
    <row r="1456" spans="4:10" s="3" customFormat="1" x14ac:dyDescent="0.25">
      <c r="D1456" s="215"/>
      <c r="J1456" s="215"/>
    </row>
    <row r="1457" spans="4:10" s="3" customFormat="1" x14ac:dyDescent="0.25">
      <c r="D1457" s="215"/>
      <c r="J1457" s="215"/>
    </row>
    <row r="1458" spans="4:10" s="3" customFormat="1" x14ac:dyDescent="0.25">
      <c r="D1458" s="215"/>
      <c r="J1458" s="215"/>
    </row>
    <row r="1459" spans="4:10" s="3" customFormat="1" x14ac:dyDescent="0.25">
      <c r="D1459" s="215"/>
      <c r="J1459" s="215"/>
    </row>
    <row r="1460" spans="4:10" s="3" customFormat="1" x14ac:dyDescent="0.25">
      <c r="D1460" s="215"/>
      <c r="J1460" s="215"/>
    </row>
    <row r="1461" spans="4:10" s="3" customFormat="1" x14ac:dyDescent="0.25">
      <c r="D1461" s="215"/>
      <c r="J1461" s="215"/>
    </row>
    <row r="1462" spans="4:10" s="3" customFormat="1" x14ac:dyDescent="0.25">
      <c r="D1462" s="215"/>
      <c r="J1462" s="215"/>
    </row>
    <row r="1463" spans="4:10" s="3" customFormat="1" x14ac:dyDescent="0.25">
      <c r="D1463" s="215"/>
      <c r="J1463" s="215"/>
    </row>
    <row r="1464" spans="4:10" s="3" customFormat="1" x14ac:dyDescent="0.25">
      <c r="D1464" s="215"/>
      <c r="J1464" s="215"/>
    </row>
    <row r="1465" spans="4:10" s="3" customFormat="1" x14ac:dyDescent="0.25">
      <c r="D1465" s="215"/>
      <c r="J1465" s="215"/>
    </row>
    <row r="1466" spans="4:10" s="3" customFormat="1" x14ac:dyDescent="0.25">
      <c r="D1466" s="215"/>
      <c r="J1466" s="215"/>
    </row>
    <row r="1467" spans="4:10" s="3" customFormat="1" x14ac:dyDescent="0.25">
      <c r="D1467" s="215"/>
      <c r="J1467" s="215"/>
    </row>
    <row r="1468" spans="4:10" s="3" customFormat="1" x14ac:dyDescent="0.25">
      <c r="D1468" s="215"/>
      <c r="J1468" s="215"/>
    </row>
    <row r="1469" spans="4:10" s="3" customFormat="1" x14ac:dyDescent="0.25">
      <c r="D1469" s="215"/>
      <c r="J1469" s="215"/>
    </row>
    <row r="1470" spans="4:10" s="3" customFormat="1" x14ac:dyDescent="0.25">
      <c r="D1470" s="215"/>
      <c r="J1470" s="215"/>
    </row>
    <row r="1471" spans="4:10" s="3" customFormat="1" x14ac:dyDescent="0.25">
      <c r="D1471" s="215"/>
      <c r="J1471" s="215"/>
    </row>
    <row r="1472" spans="4:10" s="3" customFormat="1" x14ac:dyDescent="0.25">
      <c r="D1472" s="215"/>
      <c r="J1472" s="215"/>
    </row>
    <row r="1473" spans="4:10" s="3" customFormat="1" x14ac:dyDescent="0.25">
      <c r="D1473" s="215"/>
      <c r="J1473" s="215"/>
    </row>
    <row r="1474" spans="4:10" s="3" customFormat="1" x14ac:dyDescent="0.25">
      <c r="D1474" s="215"/>
      <c r="J1474" s="215"/>
    </row>
    <row r="1475" spans="4:10" s="3" customFormat="1" x14ac:dyDescent="0.25">
      <c r="D1475" s="215"/>
      <c r="J1475" s="215"/>
    </row>
    <row r="1476" spans="4:10" s="3" customFormat="1" x14ac:dyDescent="0.25">
      <c r="D1476" s="215"/>
      <c r="J1476" s="215"/>
    </row>
    <row r="1477" spans="4:10" s="3" customFormat="1" x14ac:dyDescent="0.25">
      <c r="D1477" s="215"/>
      <c r="J1477" s="215"/>
    </row>
    <row r="1478" spans="4:10" s="3" customFormat="1" x14ac:dyDescent="0.25">
      <c r="D1478" s="215"/>
      <c r="J1478" s="215"/>
    </row>
    <row r="1479" spans="4:10" s="3" customFormat="1" x14ac:dyDescent="0.25">
      <c r="D1479" s="215"/>
      <c r="J1479" s="215"/>
    </row>
    <row r="1480" spans="4:10" s="3" customFormat="1" x14ac:dyDescent="0.25">
      <c r="D1480" s="215"/>
      <c r="J1480" s="215"/>
    </row>
    <row r="1481" spans="4:10" s="3" customFormat="1" x14ac:dyDescent="0.25">
      <c r="D1481" s="215"/>
      <c r="J1481" s="215"/>
    </row>
    <row r="1482" spans="4:10" s="3" customFormat="1" x14ac:dyDescent="0.25">
      <c r="D1482" s="215"/>
      <c r="J1482" s="215"/>
    </row>
    <row r="1483" spans="4:10" s="3" customFormat="1" x14ac:dyDescent="0.25">
      <c r="D1483" s="215"/>
      <c r="J1483" s="215"/>
    </row>
    <row r="1484" spans="4:10" s="3" customFormat="1" x14ac:dyDescent="0.25">
      <c r="D1484" s="215"/>
      <c r="J1484" s="215"/>
    </row>
    <row r="1485" spans="4:10" s="3" customFormat="1" x14ac:dyDescent="0.25">
      <c r="D1485" s="215"/>
      <c r="J1485" s="215"/>
    </row>
    <row r="1486" spans="4:10" s="3" customFormat="1" x14ac:dyDescent="0.25">
      <c r="D1486" s="215"/>
      <c r="J1486" s="215"/>
    </row>
    <row r="1487" spans="4:10" s="3" customFormat="1" x14ac:dyDescent="0.25">
      <c r="D1487" s="215"/>
      <c r="J1487" s="215"/>
    </row>
    <row r="1488" spans="4:10" s="3" customFormat="1" x14ac:dyDescent="0.25">
      <c r="D1488" s="215"/>
      <c r="J1488" s="215"/>
    </row>
    <row r="1489" spans="4:10" s="3" customFormat="1" x14ac:dyDescent="0.25">
      <c r="D1489" s="215"/>
      <c r="J1489" s="215"/>
    </row>
    <row r="1490" spans="4:10" s="3" customFormat="1" x14ac:dyDescent="0.25">
      <c r="D1490" s="215"/>
      <c r="J1490" s="215"/>
    </row>
    <row r="1491" spans="4:10" s="3" customFormat="1" x14ac:dyDescent="0.25">
      <c r="D1491" s="215"/>
      <c r="J1491" s="215"/>
    </row>
    <row r="1492" spans="4:10" s="3" customFormat="1" x14ac:dyDescent="0.25">
      <c r="D1492" s="215"/>
      <c r="J1492" s="215"/>
    </row>
    <row r="1493" spans="4:10" s="3" customFormat="1" x14ac:dyDescent="0.25">
      <c r="D1493" s="215"/>
      <c r="J1493" s="215"/>
    </row>
    <row r="1494" spans="4:10" s="3" customFormat="1" x14ac:dyDescent="0.25">
      <c r="D1494" s="215"/>
      <c r="J1494" s="215"/>
    </row>
    <row r="1495" spans="4:10" s="3" customFormat="1" x14ac:dyDescent="0.25">
      <c r="D1495" s="215"/>
      <c r="J1495" s="215"/>
    </row>
    <row r="1496" spans="4:10" s="3" customFormat="1" x14ac:dyDescent="0.25">
      <c r="D1496" s="215"/>
      <c r="J1496" s="215"/>
    </row>
    <row r="1497" spans="4:10" s="3" customFormat="1" x14ac:dyDescent="0.25">
      <c r="D1497" s="215"/>
      <c r="J1497" s="215"/>
    </row>
    <row r="1498" spans="4:10" s="3" customFormat="1" x14ac:dyDescent="0.25">
      <c r="D1498" s="215"/>
      <c r="J1498" s="215"/>
    </row>
    <row r="1499" spans="4:10" s="3" customFormat="1" x14ac:dyDescent="0.25">
      <c r="D1499" s="215"/>
      <c r="J1499" s="215"/>
    </row>
    <row r="1500" spans="4:10" s="3" customFormat="1" x14ac:dyDescent="0.25">
      <c r="D1500" s="215"/>
      <c r="J1500" s="215"/>
    </row>
    <row r="1501" spans="4:10" s="3" customFormat="1" x14ac:dyDescent="0.25">
      <c r="D1501" s="215"/>
      <c r="J1501" s="215"/>
    </row>
    <row r="1502" spans="4:10" s="3" customFormat="1" x14ac:dyDescent="0.25">
      <c r="D1502" s="215"/>
      <c r="J1502" s="215"/>
    </row>
    <row r="1503" spans="4:10" s="3" customFormat="1" x14ac:dyDescent="0.25">
      <c r="D1503" s="215"/>
      <c r="J1503" s="215"/>
    </row>
    <row r="1504" spans="4:10" s="3" customFormat="1" x14ac:dyDescent="0.25">
      <c r="D1504" s="215"/>
      <c r="J1504" s="215"/>
    </row>
    <row r="1505" spans="4:10" s="3" customFormat="1" x14ac:dyDescent="0.25">
      <c r="D1505" s="215"/>
      <c r="J1505" s="215"/>
    </row>
    <row r="1506" spans="4:10" s="3" customFormat="1" x14ac:dyDescent="0.25">
      <c r="D1506" s="215"/>
      <c r="J1506" s="215"/>
    </row>
    <row r="1507" spans="4:10" s="3" customFormat="1" x14ac:dyDescent="0.25">
      <c r="D1507" s="215"/>
      <c r="J1507" s="215"/>
    </row>
    <row r="1508" spans="4:10" s="3" customFormat="1" x14ac:dyDescent="0.25">
      <c r="D1508" s="215"/>
      <c r="J1508" s="215"/>
    </row>
    <row r="1509" spans="4:10" s="3" customFormat="1" x14ac:dyDescent="0.25">
      <c r="D1509" s="215"/>
      <c r="J1509" s="215"/>
    </row>
    <row r="1510" spans="4:10" s="3" customFormat="1" x14ac:dyDescent="0.25">
      <c r="D1510" s="215"/>
      <c r="J1510" s="215"/>
    </row>
    <row r="1511" spans="4:10" s="3" customFormat="1" x14ac:dyDescent="0.25">
      <c r="D1511" s="215"/>
      <c r="J1511" s="215"/>
    </row>
    <row r="1512" spans="4:10" s="3" customFormat="1" x14ac:dyDescent="0.25">
      <c r="D1512" s="215"/>
      <c r="J1512" s="215"/>
    </row>
    <row r="1513" spans="4:10" s="3" customFormat="1" x14ac:dyDescent="0.25">
      <c r="D1513" s="215"/>
      <c r="J1513" s="215"/>
    </row>
    <row r="1514" spans="4:10" s="3" customFormat="1" x14ac:dyDescent="0.25">
      <c r="D1514" s="215"/>
      <c r="J1514" s="215"/>
    </row>
    <row r="1515" spans="4:10" s="3" customFormat="1" x14ac:dyDescent="0.25">
      <c r="D1515" s="215"/>
      <c r="J1515" s="215"/>
    </row>
    <row r="1516" spans="4:10" s="3" customFormat="1" x14ac:dyDescent="0.25">
      <c r="D1516" s="215"/>
      <c r="J1516" s="215"/>
    </row>
    <row r="1517" spans="4:10" s="3" customFormat="1" x14ac:dyDescent="0.25">
      <c r="D1517" s="215"/>
      <c r="J1517" s="215"/>
    </row>
    <row r="1518" spans="4:10" s="3" customFormat="1" x14ac:dyDescent="0.25">
      <c r="D1518" s="215"/>
      <c r="J1518" s="215"/>
    </row>
    <row r="1519" spans="4:10" s="3" customFormat="1" x14ac:dyDescent="0.25">
      <c r="D1519" s="215"/>
      <c r="J1519" s="215"/>
    </row>
    <row r="1520" spans="4:10" s="3" customFormat="1" x14ac:dyDescent="0.25">
      <c r="D1520" s="215"/>
      <c r="J1520" s="215"/>
    </row>
    <row r="1521" spans="4:10" s="3" customFormat="1" x14ac:dyDescent="0.25">
      <c r="D1521" s="215"/>
      <c r="J1521" s="215"/>
    </row>
    <row r="1522" spans="4:10" s="3" customFormat="1" x14ac:dyDescent="0.25">
      <c r="D1522" s="215"/>
      <c r="J1522" s="215"/>
    </row>
    <row r="1523" spans="4:10" s="3" customFormat="1" x14ac:dyDescent="0.25">
      <c r="D1523" s="215"/>
      <c r="J1523" s="215"/>
    </row>
    <row r="1524" spans="4:10" s="3" customFormat="1" x14ac:dyDescent="0.25">
      <c r="D1524" s="215"/>
      <c r="J1524" s="215"/>
    </row>
    <row r="1525" spans="4:10" s="3" customFormat="1" x14ac:dyDescent="0.25">
      <c r="D1525" s="215"/>
      <c r="J1525" s="215"/>
    </row>
    <row r="1526" spans="4:10" s="3" customFormat="1" x14ac:dyDescent="0.25">
      <c r="D1526" s="215"/>
      <c r="J1526" s="215"/>
    </row>
    <row r="1527" spans="4:10" s="3" customFormat="1" x14ac:dyDescent="0.25">
      <c r="D1527" s="215"/>
      <c r="J1527" s="215"/>
    </row>
    <row r="1528" spans="4:10" s="3" customFormat="1" x14ac:dyDescent="0.25">
      <c r="D1528" s="215"/>
      <c r="J1528" s="215"/>
    </row>
    <row r="1529" spans="4:10" s="3" customFormat="1" x14ac:dyDescent="0.25">
      <c r="D1529" s="215"/>
      <c r="J1529" s="215"/>
    </row>
    <row r="1530" spans="4:10" s="3" customFormat="1" x14ac:dyDescent="0.25">
      <c r="D1530" s="215"/>
      <c r="J1530" s="215"/>
    </row>
    <row r="1531" spans="4:10" s="3" customFormat="1" x14ac:dyDescent="0.25">
      <c r="D1531" s="215"/>
      <c r="J1531" s="215"/>
    </row>
    <row r="1532" spans="4:10" s="3" customFormat="1" x14ac:dyDescent="0.25">
      <c r="D1532" s="215"/>
      <c r="J1532" s="215"/>
    </row>
    <row r="1533" spans="4:10" s="3" customFormat="1" x14ac:dyDescent="0.25">
      <c r="D1533" s="215"/>
      <c r="J1533" s="215"/>
    </row>
    <row r="1534" spans="4:10" s="3" customFormat="1" x14ac:dyDescent="0.25">
      <c r="D1534" s="215"/>
      <c r="J1534" s="215"/>
    </row>
    <row r="1535" spans="4:10" s="3" customFormat="1" x14ac:dyDescent="0.25">
      <c r="D1535" s="215"/>
      <c r="J1535" s="215"/>
    </row>
    <row r="1536" spans="4:10" s="3" customFormat="1" x14ac:dyDescent="0.25">
      <c r="D1536" s="215"/>
      <c r="J1536" s="215"/>
    </row>
    <row r="1537" spans="4:10" s="3" customFormat="1" x14ac:dyDescent="0.25">
      <c r="D1537" s="215"/>
      <c r="J1537" s="215"/>
    </row>
    <row r="1538" spans="4:10" s="3" customFormat="1" x14ac:dyDescent="0.25">
      <c r="D1538" s="215"/>
      <c r="J1538" s="215"/>
    </row>
    <row r="1539" spans="4:10" s="3" customFormat="1" x14ac:dyDescent="0.25">
      <c r="D1539" s="215"/>
      <c r="J1539" s="215"/>
    </row>
    <row r="1540" spans="4:10" s="3" customFormat="1" x14ac:dyDescent="0.25">
      <c r="D1540" s="215"/>
      <c r="J1540" s="215"/>
    </row>
    <row r="1541" spans="4:10" s="3" customFormat="1" x14ac:dyDescent="0.25">
      <c r="D1541" s="215"/>
      <c r="J1541" s="215"/>
    </row>
    <row r="1542" spans="4:10" s="3" customFormat="1" x14ac:dyDescent="0.25">
      <c r="D1542" s="215"/>
      <c r="J1542" s="215"/>
    </row>
    <row r="1543" spans="4:10" s="3" customFormat="1" x14ac:dyDescent="0.25">
      <c r="D1543" s="215"/>
      <c r="J1543" s="215"/>
    </row>
    <row r="1544" spans="4:10" s="3" customFormat="1" x14ac:dyDescent="0.25">
      <c r="D1544" s="215"/>
      <c r="J1544" s="215"/>
    </row>
    <row r="1545" spans="4:10" s="3" customFormat="1" x14ac:dyDescent="0.25">
      <c r="D1545" s="215"/>
      <c r="J1545" s="215"/>
    </row>
    <row r="1546" spans="4:10" s="3" customFormat="1" x14ac:dyDescent="0.25">
      <c r="D1546" s="215"/>
      <c r="J1546" s="215"/>
    </row>
    <row r="1547" spans="4:10" s="3" customFormat="1" x14ac:dyDescent="0.25">
      <c r="D1547" s="215"/>
      <c r="J1547" s="215"/>
    </row>
    <row r="1548" spans="4:10" s="3" customFormat="1" x14ac:dyDescent="0.25">
      <c r="D1548" s="215"/>
      <c r="J1548" s="215"/>
    </row>
    <row r="1549" spans="4:10" s="3" customFormat="1" x14ac:dyDescent="0.25">
      <c r="D1549" s="215"/>
      <c r="J1549" s="215"/>
    </row>
    <row r="1550" spans="4:10" s="3" customFormat="1" x14ac:dyDescent="0.25">
      <c r="D1550" s="215"/>
      <c r="J1550" s="215"/>
    </row>
    <row r="1551" spans="4:10" s="3" customFormat="1" x14ac:dyDescent="0.25">
      <c r="D1551" s="215"/>
      <c r="J1551" s="215"/>
    </row>
    <row r="1552" spans="4:10" s="3" customFormat="1" x14ac:dyDescent="0.25">
      <c r="D1552" s="215"/>
      <c r="J1552" s="215"/>
    </row>
    <row r="1553" spans="4:10" s="3" customFormat="1" x14ac:dyDescent="0.25">
      <c r="D1553" s="215"/>
      <c r="J1553" s="215"/>
    </row>
    <row r="1554" spans="4:10" s="3" customFormat="1" x14ac:dyDescent="0.25">
      <c r="D1554" s="215"/>
      <c r="J1554" s="215"/>
    </row>
    <row r="1555" spans="4:10" s="3" customFormat="1" x14ac:dyDescent="0.25">
      <c r="D1555" s="215"/>
      <c r="J1555" s="215"/>
    </row>
    <row r="1556" spans="4:10" s="3" customFormat="1" x14ac:dyDescent="0.25">
      <c r="D1556" s="215"/>
      <c r="J1556" s="215"/>
    </row>
    <row r="1557" spans="4:10" s="3" customFormat="1" x14ac:dyDescent="0.25">
      <c r="D1557" s="215"/>
      <c r="J1557" s="215"/>
    </row>
    <row r="1558" spans="4:10" s="3" customFormat="1" x14ac:dyDescent="0.25">
      <c r="D1558" s="215"/>
      <c r="J1558" s="215"/>
    </row>
    <row r="1559" spans="4:10" s="3" customFormat="1" x14ac:dyDescent="0.25">
      <c r="D1559" s="215"/>
      <c r="J1559" s="215"/>
    </row>
    <row r="1560" spans="4:10" s="3" customFormat="1" x14ac:dyDescent="0.25">
      <c r="D1560" s="215"/>
      <c r="J1560" s="215"/>
    </row>
    <row r="1561" spans="4:10" s="3" customFormat="1" x14ac:dyDescent="0.25">
      <c r="D1561" s="215"/>
      <c r="J1561" s="215"/>
    </row>
    <row r="1562" spans="4:10" s="3" customFormat="1" x14ac:dyDescent="0.25">
      <c r="D1562" s="215"/>
      <c r="J1562" s="215"/>
    </row>
    <row r="1563" spans="4:10" s="3" customFormat="1" x14ac:dyDescent="0.25">
      <c r="D1563" s="215"/>
      <c r="J1563" s="215"/>
    </row>
    <row r="1564" spans="4:10" s="3" customFormat="1" x14ac:dyDescent="0.25">
      <c r="D1564" s="215"/>
      <c r="J1564" s="215"/>
    </row>
    <row r="1565" spans="4:10" s="3" customFormat="1" x14ac:dyDescent="0.25">
      <c r="D1565" s="215"/>
      <c r="J1565" s="215"/>
    </row>
    <row r="1566" spans="4:10" s="3" customFormat="1" x14ac:dyDescent="0.25">
      <c r="D1566" s="215"/>
      <c r="J1566" s="215"/>
    </row>
    <row r="1567" spans="4:10" s="3" customFormat="1" x14ac:dyDescent="0.25">
      <c r="D1567" s="215"/>
      <c r="J1567" s="215"/>
    </row>
    <row r="1568" spans="4:10" s="3" customFormat="1" x14ac:dyDescent="0.25">
      <c r="D1568" s="215"/>
      <c r="J1568" s="215"/>
    </row>
    <row r="1569" spans="4:10" s="3" customFormat="1" x14ac:dyDescent="0.25">
      <c r="D1569" s="215"/>
      <c r="J1569" s="215"/>
    </row>
    <row r="1570" spans="4:10" s="3" customFormat="1" x14ac:dyDescent="0.25">
      <c r="D1570" s="215"/>
      <c r="J1570" s="215"/>
    </row>
    <row r="1571" spans="4:10" s="3" customFormat="1" x14ac:dyDescent="0.25">
      <c r="D1571" s="215"/>
      <c r="J1571" s="215"/>
    </row>
    <row r="1572" spans="4:10" s="3" customFormat="1" x14ac:dyDescent="0.25">
      <c r="D1572" s="215"/>
      <c r="J1572" s="215"/>
    </row>
    <row r="1573" spans="4:10" s="3" customFormat="1" x14ac:dyDescent="0.25">
      <c r="D1573" s="215"/>
      <c r="J1573" s="215"/>
    </row>
    <row r="1574" spans="4:10" s="3" customFormat="1" x14ac:dyDescent="0.25">
      <c r="D1574" s="215"/>
      <c r="J1574" s="215"/>
    </row>
    <row r="1575" spans="4:10" s="3" customFormat="1" x14ac:dyDescent="0.25">
      <c r="D1575" s="215"/>
      <c r="J1575" s="215"/>
    </row>
    <row r="1576" spans="4:10" s="3" customFormat="1" x14ac:dyDescent="0.25">
      <c r="D1576" s="215"/>
      <c r="J1576" s="215"/>
    </row>
    <row r="1577" spans="4:10" s="3" customFormat="1" x14ac:dyDescent="0.25">
      <c r="D1577" s="215"/>
      <c r="J1577" s="215"/>
    </row>
    <row r="1578" spans="4:10" s="3" customFormat="1" x14ac:dyDescent="0.25">
      <c r="D1578" s="215"/>
      <c r="J1578" s="215"/>
    </row>
    <row r="1579" spans="4:10" s="3" customFormat="1" x14ac:dyDescent="0.25">
      <c r="D1579" s="215"/>
      <c r="J1579" s="215"/>
    </row>
    <row r="1580" spans="4:10" s="3" customFormat="1" x14ac:dyDescent="0.25">
      <c r="D1580" s="215"/>
      <c r="J1580" s="215"/>
    </row>
    <row r="1581" spans="4:10" s="3" customFormat="1" x14ac:dyDescent="0.25">
      <c r="D1581" s="215"/>
      <c r="J1581" s="215"/>
    </row>
    <row r="1582" spans="4:10" s="3" customFormat="1" x14ac:dyDescent="0.25">
      <c r="D1582" s="215"/>
      <c r="J1582" s="215"/>
    </row>
    <row r="1583" spans="4:10" s="3" customFormat="1" x14ac:dyDescent="0.25">
      <c r="D1583" s="215"/>
      <c r="J1583" s="215"/>
    </row>
    <row r="1584" spans="4:10" s="3" customFormat="1" x14ac:dyDescent="0.25">
      <c r="D1584" s="215"/>
      <c r="J1584" s="215"/>
    </row>
    <row r="1585" spans="4:10" s="3" customFormat="1" x14ac:dyDescent="0.25">
      <c r="D1585" s="215"/>
      <c r="J1585" s="215"/>
    </row>
    <row r="1586" spans="4:10" s="3" customFormat="1" x14ac:dyDescent="0.25">
      <c r="D1586" s="215"/>
      <c r="J1586" s="215"/>
    </row>
    <row r="1587" spans="4:10" s="3" customFormat="1" x14ac:dyDescent="0.25">
      <c r="D1587" s="215"/>
      <c r="J1587" s="215"/>
    </row>
    <row r="1588" spans="4:10" s="3" customFormat="1" x14ac:dyDescent="0.25">
      <c r="D1588" s="215"/>
      <c r="J1588" s="215"/>
    </row>
    <row r="1589" spans="4:10" s="3" customFormat="1" x14ac:dyDescent="0.25">
      <c r="D1589" s="215"/>
      <c r="J1589" s="215"/>
    </row>
    <row r="1590" spans="4:10" s="3" customFormat="1" x14ac:dyDescent="0.25">
      <c r="D1590" s="215"/>
      <c r="J1590" s="215"/>
    </row>
    <row r="1591" spans="4:10" s="3" customFormat="1" x14ac:dyDescent="0.25">
      <c r="D1591" s="215"/>
      <c r="J1591" s="215"/>
    </row>
    <row r="1592" spans="4:10" s="3" customFormat="1" x14ac:dyDescent="0.25">
      <c r="D1592" s="215"/>
      <c r="J1592" s="215"/>
    </row>
    <row r="1593" spans="4:10" s="3" customFormat="1" x14ac:dyDescent="0.25">
      <c r="D1593" s="215"/>
      <c r="J1593" s="215"/>
    </row>
    <row r="1594" spans="4:10" s="3" customFormat="1" x14ac:dyDescent="0.25">
      <c r="D1594" s="215"/>
      <c r="J1594" s="215"/>
    </row>
    <row r="1595" spans="4:10" s="3" customFormat="1" x14ac:dyDescent="0.25">
      <c r="D1595" s="215"/>
      <c r="J1595" s="215"/>
    </row>
    <row r="1596" spans="4:10" s="3" customFormat="1" x14ac:dyDescent="0.25">
      <c r="D1596" s="215"/>
      <c r="J1596" s="215"/>
    </row>
    <row r="1597" spans="4:10" s="3" customFormat="1" x14ac:dyDescent="0.25">
      <c r="D1597" s="215"/>
      <c r="J1597" s="215"/>
    </row>
    <row r="1598" spans="4:10" s="3" customFormat="1" x14ac:dyDescent="0.25">
      <c r="D1598" s="215"/>
      <c r="J1598" s="215"/>
    </row>
    <row r="1599" spans="4:10" s="3" customFormat="1" x14ac:dyDescent="0.25">
      <c r="D1599" s="215"/>
      <c r="J1599" s="215"/>
    </row>
    <row r="1600" spans="4:10" s="3" customFormat="1" x14ac:dyDescent="0.25">
      <c r="D1600" s="215"/>
      <c r="J1600" s="215"/>
    </row>
    <row r="1601" spans="4:10" s="3" customFormat="1" x14ac:dyDescent="0.25">
      <c r="D1601" s="215"/>
      <c r="J1601" s="215"/>
    </row>
    <row r="1602" spans="4:10" s="3" customFormat="1" x14ac:dyDescent="0.25">
      <c r="D1602" s="215"/>
      <c r="J1602" s="215"/>
    </row>
    <row r="1603" spans="4:10" s="3" customFormat="1" x14ac:dyDescent="0.25">
      <c r="D1603" s="215"/>
      <c r="J1603" s="215"/>
    </row>
    <row r="1604" spans="4:10" s="3" customFormat="1" x14ac:dyDescent="0.25">
      <c r="D1604" s="215"/>
      <c r="J1604" s="215"/>
    </row>
    <row r="1605" spans="4:10" s="3" customFormat="1" x14ac:dyDescent="0.25">
      <c r="D1605" s="215"/>
      <c r="J1605" s="215"/>
    </row>
    <row r="1606" spans="4:10" s="3" customFormat="1" x14ac:dyDescent="0.25">
      <c r="D1606" s="215"/>
      <c r="J1606" s="215"/>
    </row>
    <row r="1607" spans="4:10" s="3" customFormat="1" x14ac:dyDescent="0.25">
      <c r="D1607" s="215"/>
      <c r="J1607" s="215"/>
    </row>
    <row r="1608" spans="4:10" s="3" customFormat="1" x14ac:dyDescent="0.25">
      <c r="D1608" s="215"/>
      <c r="J1608" s="215"/>
    </row>
    <row r="1609" spans="4:10" s="3" customFormat="1" x14ac:dyDescent="0.25">
      <c r="D1609" s="215"/>
      <c r="J1609" s="215"/>
    </row>
    <row r="1610" spans="4:10" s="3" customFormat="1" x14ac:dyDescent="0.25">
      <c r="D1610" s="215"/>
      <c r="J1610" s="215"/>
    </row>
    <row r="1611" spans="4:10" s="3" customFormat="1" x14ac:dyDescent="0.25">
      <c r="D1611" s="215"/>
      <c r="J1611" s="215"/>
    </row>
    <row r="1612" spans="4:10" s="3" customFormat="1" x14ac:dyDescent="0.25">
      <c r="D1612" s="215"/>
      <c r="J1612" s="215"/>
    </row>
    <row r="1613" spans="4:10" s="3" customFormat="1" x14ac:dyDescent="0.25">
      <c r="D1613" s="215"/>
      <c r="J1613" s="215"/>
    </row>
    <row r="1614" spans="4:10" s="3" customFormat="1" x14ac:dyDescent="0.25">
      <c r="D1614" s="215"/>
      <c r="J1614" s="215"/>
    </row>
    <row r="1615" spans="4:10" s="3" customFormat="1" x14ac:dyDescent="0.25">
      <c r="D1615" s="215"/>
      <c r="J1615" s="215"/>
    </row>
    <row r="1616" spans="4:10" s="3" customFormat="1" x14ac:dyDescent="0.25">
      <c r="D1616" s="215"/>
      <c r="J1616" s="215"/>
    </row>
    <row r="1617" spans="4:10" s="3" customFormat="1" x14ac:dyDescent="0.25">
      <c r="D1617" s="215"/>
      <c r="J1617" s="215"/>
    </row>
    <row r="1618" spans="4:10" s="3" customFormat="1" x14ac:dyDescent="0.25">
      <c r="D1618" s="215"/>
      <c r="J1618" s="215"/>
    </row>
    <row r="1619" spans="4:10" s="3" customFormat="1" x14ac:dyDescent="0.25">
      <c r="D1619" s="215"/>
      <c r="J1619" s="215"/>
    </row>
    <row r="1620" spans="4:10" s="3" customFormat="1" x14ac:dyDescent="0.25">
      <c r="D1620" s="215"/>
      <c r="J1620" s="215"/>
    </row>
    <row r="1621" spans="4:10" s="3" customFormat="1" x14ac:dyDescent="0.25">
      <c r="D1621" s="215"/>
      <c r="J1621" s="215"/>
    </row>
    <row r="1622" spans="4:10" s="3" customFormat="1" x14ac:dyDescent="0.25">
      <c r="D1622" s="215"/>
      <c r="J1622" s="215"/>
    </row>
    <row r="1623" spans="4:10" s="3" customFormat="1" x14ac:dyDescent="0.25">
      <c r="D1623" s="215"/>
      <c r="J1623" s="215"/>
    </row>
    <row r="1624" spans="4:10" s="3" customFormat="1" x14ac:dyDescent="0.25">
      <c r="D1624" s="215"/>
      <c r="J1624" s="215"/>
    </row>
    <row r="1625" spans="4:10" s="3" customFormat="1" x14ac:dyDescent="0.25">
      <c r="D1625" s="215"/>
      <c r="J1625" s="215"/>
    </row>
    <row r="1626" spans="4:10" s="3" customFormat="1" x14ac:dyDescent="0.25">
      <c r="D1626" s="215"/>
      <c r="J1626" s="215"/>
    </row>
    <row r="1627" spans="4:10" s="3" customFormat="1" x14ac:dyDescent="0.25">
      <c r="D1627" s="215"/>
      <c r="J1627" s="215"/>
    </row>
    <row r="1628" spans="4:10" s="3" customFormat="1" x14ac:dyDescent="0.25">
      <c r="D1628" s="215"/>
      <c r="J1628" s="215"/>
    </row>
    <row r="1629" spans="4:10" s="3" customFormat="1" x14ac:dyDescent="0.25">
      <c r="D1629" s="215"/>
      <c r="J1629" s="215"/>
    </row>
    <row r="1630" spans="4:10" s="3" customFormat="1" x14ac:dyDescent="0.25">
      <c r="D1630" s="215"/>
      <c r="J1630" s="215"/>
    </row>
    <row r="1631" spans="4:10" s="3" customFormat="1" x14ac:dyDescent="0.25">
      <c r="D1631" s="215"/>
      <c r="J1631" s="215"/>
    </row>
    <row r="1632" spans="4:10" s="3" customFormat="1" x14ac:dyDescent="0.25">
      <c r="D1632" s="215"/>
      <c r="J1632" s="215"/>
    </row>
    <row r="1633" spans="4:10" s="3" customFormat="1" x14ac:dyDescent="0.25">
      <c r="D1633" s="215"/>
      <c r="J1633" s="215"/>
    </row>
    <row r="1634" spans="4:10" s="3" customFormat="1" x14ac:dyDescent="0.25">
      <c r="D1634" s="215"/>
      <c r="J1634" s="215"/>
    </row>
    <row r="1635" spans="4:10" s="3" customFormat="1" x14ac:dyDescent="0.25">
      <c r="D1635" s="215"/>
      <c r="J1635" s="215"/>
    </row>
    <row r="1636" spans="4:10" s="3" customFormat="1" x14ac:dyDescent="0.25">
      <c r="D1636" s="215"/>
      <c r="J1636" s="215"/>
    </row>
    <row r="1637" spans="4:10" s="3" customFormat="1" x14ac:dyDescent="0.25">
      <c r="D1637" s="215"/>
      <c r="J1637" s="215"/>
    </row>
    <row r="1638" spans="4:10" s="3" customFormat="1" x14ac:dyDescent="0.25">
      <c r="D1638" s="215"/>
      <c r="J1638" s="215"/>
    </row>
    <row r="1639" spans="4:10" s="3" customFormat="1" x14ac:dyDescent="0.25">
      <c r="D1639" s="215"/>
      <c r="J1639" s="215"/>
    </row>
    <row r="1640" spans="4:10" s="3" customFormat="1" x14ac:dyDescent="0.25">
      <c r="D1640" s="215"/>
      <c r="J1640" s="215"/>
    </row>
    <row r="1641" spans="4:10" s="3" customFormat="1" x14ac:dyDescent="0.25">
      <c r="D1641" s="215"/>
      <c r="J1641" s="215"/>
    </row>
    <row r="1642" spans="4:10" s="3" customFormat="1" x14ac:dyDescent="0.25">
      <c r="D1642" s="215"/>
      <c r="J1642" s="215"/>
    </row>
    <row r="1643" spans="4:10" s="3" customFormat="1" x14ac:dyDescent="0.25">
      <c r="D1643" s="215"/>
      <c r="J1643" s="215"/>
    </row>
    <row r="1644" spans="4:10" s="3" customFormat="1" x14ac:dyDescent="0.25">
      <c r="D1644" s="215"/>
      <c r="J1644" s="215"/>
    </row>
    <row r="1645" spans="4:10" s="3" customFormat="1" x14ac:dyDescent="0.25">
      <c r="D1645" s="215"/>
      <c r="J1645" s="215"/>
    </row>
    <row r="1646" spans="4:10" s="3" customFormat="1" x14ac:dyDescent="0.25">
      <c r="D1646" s="215"/>
      <c r="J1646" s="215"/>
    </row>
    <row r="1647" spans="4:10" s="3" customFormat="1" x14ac:dyDescent="0.25">
      <c r="D1647" s="215"/>
      <c r="J1647" s="215"/>
    </row>
    <row r="1648" spans="4:10" s="3" customFormat="1" x14ac:dyDescent="0.25">
      <c r="D1648" s="215"/>
      <c r="J1648" s="215"/>
    </row>
    <row r="1649" spans="4:10" s="3" customFormat="1" x14ac:dyDescent="0.25">
      <c r="D1649" s="215"/>
      <c r="J1649" s="215"/>
    </row>
    <row r="1650" spans="4:10" s="3" customFormat="1" x14ac:dyDescent="0.25">
      <c r="D1650" s="215"/>
      <c r="J1650" s="215"/>
    </row>
    <row r="1651" spans="4:10" s="3" customFormat="1" x14ac:dyDescent="0.25">
      <c r="D1651" s="215"/>
      <c r="J1651" s="215"/>
    </row>
    <row r="1652" spans="4:10" s="3" customFormat="1" x14ac:dyDescent="0.25">
      <c r="D1652" s="215"/>
      <c r="J1652" s="215"/>
    </row>
    <row r="1653" spans="4:10" s="3" customFormat="1" x14ac:dyDescent="0.25">
      <c r="D1653" s="215"/>
      <c r="J1653" s="215"/>
    </row>
    <row r="1654" spans="4:10" s="3" customFormat="1" x14ac:dyDescent="0.25">
      <c r="D1654" s="215"/>
      <c r="J1654" s="215"/>
    </row>
    <row r="1655" spans="4:10" s="3" customFormat="1" x14ac:dyDescent="0.25">
      <c r="D1655" s="215"/>
      <c r="J1655" s="215"/>
    </row>
    <row r="1656" spans="4:10" s="3" customFormat="1" x14ac:dyDescent="0.25">
      <c r="D1656" s="215"/>
      <c r="J1656" s="215"/>
    </row>
    <row r="1657" spans="4:10" s="3" customFormat="1" x14ac:dyDescent="0.25">
      <c r="D1657" s="215"/>
      <c r="J1657" s="215"/>
    </row>
    <row r="1658" spans="4:10" s="3" customFormat="1" x14ac:dyDescent="0.25">
      <c r="D1658" s="215"/>
      <c r="J1658" s="215"/>
    </row>
    <row r="1659" spans="4:10" s="3" customFormat="1" x14ac:dyDescent="0.25">
      <c r="D1659" s="215"/>
      <c r="J1659" s="215"/>
    </row>
    <row r="1660" spans="4:10" s="3" customFormat="1" x14ac:dyDescent="0.25">
      <c r="D1660" s="215"/>
      <c r="J1660" s="215"/>
    </row>
    <row r="1661" spans="4:10" s="3" customFormat="1" x14ac:dyDescent="0.25">
      <c r="D1661" s="215"/>
      <c r="J1661" s="215"/>
    </row>
    <row r="1662" spans="4:10" s="3" customFormat="1" x14ac:dyDescent="0.25">
      <c r="D1662" s="215"/>
      <c r="J1662" s="215"/>
    </row>
    <row r="1663" spans="4:10" s="3" customFormat="1" x14ac:dyDescent="0.25">
      <c r="D1663" s="215"/>
      <c r="J1663" s="215"/>
    </row>
    <row r="1664" spans="4:10" s="3" customFormat="1" x14ac:dyDescent="0.25">
      <c r="D1664" s="215"/>
      <c r="J1664" s="215"/>
    </row>
    <row r="1665" spans="4:10" s="3" customFormat="1" x14ac:dyDescent="0.25">
      <c r="D1665" s="215"/>
      <c r="J1665" s="215"/>
    </row>
    <row r="1666" spans="4:10" s="3" customFormat="1" x14ac:dyDescent="0.25">
      <c r="D1666" s="215"/>
      <c r="J1666" s="215"/>
    </row>
    <row r="1667" spans="4:10" s="3" customFormat="1" x14ac:dyDescent="0.25">
      <c r="D1667" s="215"/>
      <c r="J1667" s="215"/>
    </row>
    <row r="1668" spans="4:10" s="3" customFormat="1" x14ac:dyDescent="0.25">
      <c r="D1668" s="215"/>
      <c r="J1668" s="215"/>
    </row>
    <row r="1669" spans="4:10" s="3" customFormat="1" x14ac:dyDescent="0.25">
      <c r="D1669" s="215"/>
      <c r="J1669" s="215"/>
    </row>
    <row r="1670" spans="4:10" s="3" customFormat="1" x14ac:dyDescent="0.25">
      <c r="D1670" s="215"/>
      <c r="J1670" s="215"/>
    </row>
    <row r="1671" spans="4:10" s="3" customFormat="1" x14ac:dyDescent="0.25">
      <c r="D1671" s="215"/>
      <c r="J1671" s="215"/>
    </row>
    <row r="1672" spans="4:10" s="3" customFormat="1" x14ac:dyDescent="0.25">
      <c r="D1672" s="215"/>
      <c r="J1672" s="215"/>
    </row>
    <row r="1673" spans="4:10" s="3" customFormat="1" x14ac:dyDescent="0.25">
      <c r="D1673" s="215"/>
      <c r="J1673" s="215"/>
    </row>
    <row r="1674" spans="4:10" s="3" customFormat="1" x14ac:dyDescent="0.25">
      <c r="D1674" s="215"/>
      <c r="J1674" s="215"/>
    </row>
    <row r="1675" spans="4:10" s="3" customFormat="1" x14ac:dyDescent="0.25">
      <c r="D1675" s="215"/>
      <c r="J1675" s="215"/>
    </row>
    <row r="1676" spans="4:10" s="3" customFormat="1" x14ac:dyDescent="0.25">
      <c r="D1676" s="215"/>
      <c r="J1676" s="215"/>
    </row>
    <row r="1677" spans="4:10" s="3" customFormat="1" x14ac:dyDescent="0.25">
      <c r="D1677" s="215"/>
      <c r="J1677" s="215"/>
    </row>
    <row r="1678" spans="4:10" s="3" customFormat="1" x14ac:dyDescent="0.25">
      <c r="D1678" s="215"/>
      <c r="J1678" s="215"/>
    </row>
    <row r="1679" spans="4:10" s="3" customFormat="1" x14ac:dyDescent="0.25">
      <c r="D1679" s="215"/>
      <c r="J1679" s="215"/>
    </row>
    <row r="1680" spans="4:10" s="3" customFormat="1" x14ac:dyDescent="0.25">
      <c r="D1680" s="215"/>
      <c r="J1680" s="215"/>
    </row>
    <row r="1681" spans="4:10" s="3" customFormat="1" x14ac:dyDescent="0.25">
      <c r="D1681" s="215"/>
      <c r="J1681" s="215"/>
    </row>
    <row r="1682" spans="4:10" s="3" customFormat="1" x14ac:dyDescent="0.25">
      <c r="D1682" s="215"/>
      <c r="J1682" s="215"/>
    </row>
    <row r="1683" spans="4:10" s="3" customFormat="1" x14ac:dyDescent="0.25">
      <c r="D1683" s="215"/>
      <c r="J1683" s="215"/>
    </row>
    <row r="1684" spans="4:10" s="3" customFormat="1" x14ac:dyDescent="0.25">
      <c r="D1684" s="215"/>
      <c r="J1684" s="215"/>
    </row>
    <row r="1685" spans="4:10" s="3" customFormat="1" x14ac:dyDescent="0.25">
      <c r="D1685" s="215"/>
      <c r="J1685" s="215"/>
    </row>
    <row r="1686" spans="4:10" s="3" customFormat="1" x14ac:dyDescent="0.25">
      <c r="D1686" s="215"/>
      <c r="J1686" s="215"/>
    </row>
    <row r="1687" spans="4:10" s="3" customFormat="1" x14ac:dyDescent="0.25">
      <c r="D1687" s="215"/>
      <c r="J1687" s="215"/>
    </row>
    <row r="1688" spans="4:10" s="3" customFormat="1" x14ac:dyDescent="0.25">
      <c r="D1688" s="215"/>
      <c r="J1688" s="215"/>
    </row>
    <row r="1689" spans="4:10" s="3" customFormat="1" x14ac:dyDescent="0.25">
      <c r="D1689" s="215"/>
      <c r="J1689" s="215"/>
    </row>
    <row r="1690" spans="4:10" s="3" customFormat="1" x14ac:dyDescent="0.25">
      <c r="D1690" s="215"/>
      <c r="J1690" s="215"/>
    </row>
    <row r="1691" spans="4:10" s="3" customFormat="1" x14ac:dyDescent="0.25">
      <c r="D1691" s="215"/>
      <c r="J1691" s="215"/>
    </row>
    <row r="1692" spans="4:10" s="3" customFormat="1" x14ac:dyDescent="0.25">
      <c r="D1692" s="215"/>
      <c r="J1692" s="215"/>
    </row>
    <row r="1693" spans="4:10" s="3" customFormat="1" x14ac:dyDescent="0.25">
      <c r="D1693" s="215"/>
      <c r="J1693" s="215"/>
    </row>
    <row r="1694" spans="4:10" s="3" customFormat="1" x14ac:dyDescent="0.25">
      <c r="D1694" s="215"/>
      <c r="J1694" s="215"/>
    </row>
    <row r="1695" spans="4:10" s="3" customFormat="1" x14ac:dyDescent="0.25">
      <c r="D1695" s="215"/>
      <c r="J1695" s="215"/>
    </row>
    <row r="1696" spans="4:10" s="3" customFormat="1" x14ac:dyDescent="0.25">
      <c r="D1696" s="215"/>
      <c r="J1696" s="215"/>
    </row>
    <row r="1697" spans="4:10" s="3" customFormat="1" x14ac:dyDescent="0.25">
      <c r="D1697" s="215"/>
      <c r="J1697" s="215"/>
    </row>
    <row r="1698" spans="4:10" s="3" customFormat="1" x14ac:dyDescent="0.25">
      <c r="D1698" s="215"/>
      <c r="J1698" s="215"/>
    </row>
    <row r="1699" spans="4:10" s="3" customFormat="1" x14ac:dyDescent="0.25">
      <c r="D1699" s="215"/>
      <c r="J1699" s="215"/>
    </row>
    <row r="1700" spans="4:10" s="3" customFormat="1" x14ac:dyDescent="0.25">
      <c r="D1700" s="215"/>
      <c r="J1700" s="215"/>
    </row>
    <row r="1701" spans="4:10" s="3" customFormat="1" x14ac:dyDescent="0.25">
      <c r="D1701" s="215"/>
      <c r="J1701" s="215"/>
    </row>
    <row r="1702" spans="4:10" s="3" customFormat="1" x14ac:dyDescent="0.25">
      <c r="D1702" s="215"/>
      <c r="J1702" s="215"/>
    </row>
    <row r="1703" spans="4:10" s="3" customFormat="1" x14ac:dyDescent="0.25">
      <c r="D1703" s="215"/>
      <c r="J1703" s="215"/>
    </row>
    <row r="1704" spans="4:10" s="3" customFormat="1" x14ac:dyDescent="0.25">
      <c r="D1704" s="215"/>
      <c r="J1704" s="215"/>
    </row>
    <row r="1705" spans="4:10" s="3" customFormat="1" x14ac:dyDescent="0.25">
      <c r="D1705" s="215"/>
      <c r="J1705" s="215"/>
    </row>
    <row r="1706" spans="4:10" s="3" customFormat="1" x14ac:dyDescent="0.25">
      <c r="D1706" s="215"/>
      <c r="J1706" s="215"/>
    </row>
    <row r="1707" spans="4:10" s="3" customFormat="1" x14ac:dyDescent="0.25">
      <c r="D1707" s="215"/>
      <c r="J1707" s="215"/>
    </row>
    <row r="1708" spans="4:10" s="3" customFormat="1" x14ac:dyDescent="0.25">
      <c r="D1708" s="215"/>
      <c r="J1708" s="215"/>
    </row>
    <row r="1709" spans="4:10" s="3" customFormat="1" x14ac:dyDescent="0.25">
      <c r="D1709" s="215"/>
      <c r="J1709" s="215"/>
    </row>
    <row r="1710" spans="4:10" s="3" customFormat="1" x14ac:dyDescent="0.25">
      <c r="D1710" s="215"/>
      <c r="J1710" s="215"/>
    </row>
    <row r="1711" spans="4:10" s="3" customFormat="1" x14ac:dyDescent="0.25">
      <c r="D1711" s="215"/>
      <c r="J1711" s="215"/>
    </row>
    <row r="1712" spans="4:10" s="3" customFormat="1" x14ac:dyDescent="0.25">
      <c r="D1712" s="215"/>
      <c r="J1712" s="215"/>
    </row>
    <row r="1713" spans="4:10" s="3" customFormat="1" x14ac:dyDescent="0.25">
      <c r="D1713" s="215"/>
      <c r="J1713" s="215"/>
    </row>
    <row r="1714" spans="4:10" s="3" customFormat="1" x14ac:dyDescent="0.25">
      <c r="D1714" s="215"/>
      <c r="J1714" s="215"/>
    </row>
    <row r="1715" spans="4:10" s="3" customFormat="1" x14ac:dyDescent="0.25">
      <c r="D1715" s="215"/>
      <c r="J1715" s="215"/>
    </row>
    <row r="1716" spans="4:10" s="3" customFormat="1" x14ac:dyDescent="0.25">
      <c r="D1716" s="215"/>
      <c r="J1716" s="215"/>
    </row>
    <row r="1717" spans="4:10" s="3" customFormat="1" x14ac:dyDescent="0.25">
      <c r="D1717" s="215"/>
      <c r="J1717" s="215"/>
    </row>
    <row r="1718" spans="4:10" s="3" customFormat="1" x14ac:dyDescent="0.25">
      <c r="D1718" s="215"/>
      <c r="J1718" s="215"/>
    </row>
    <row r="1719" spans="4:10" s="3" customFormat="1" x14ac:dyDescent="0.25">
      <c r="D1719" s="215"/>
      <c r="J1719" s="215"/>
    </row>
    <row r="1720" spans="4:10" s="3" customFormat="1" x14ac:dyDescent="0.25">
      <c r="D1720" s="215"/>
      <c r="J1720" s="215"/>
    </row>
    <row r="1721" spans="4:10" s="3" customFormat="1" x14ac:dyDescent="0.25">
      <c r="D1721" s="215"/>
      <c r="J1721" s="215"/>
    </row>
    <row r="1722" spans="4:10" s="3" customFormat="1" x14ac:dyDescent="0.25">
      <c r="D1722" s="215"/>
      <c r="J1722" s="215"/>
    </row>
    <row r="1723" spans="4:10" s="3" customFormat="1" x14ac:dyDescent="0.25">
      <c r="D1723" s="215"/>
      <c r="J1723" s="215"/>
    </row>
    <row r="1724" spans="4:10" s="3" customFormat="1" x14ac:dyDescent="0.25">
      <c r="D1724" s="215"/>
      <c r="J1724" s="215"/>
    </row>
    <row r="1725" spans="4:10" s="3" customFormat="1" x14ac:dyDescent="0.25">
      <c r="D1725" s="215"/>
      <c r="J1725" s="215"/>
    </row>
    <row r="1726" spans="4:10" s="3" customFormat="1" x14ac:dyDescent="0.25">
      <c r="D1726" s="215"/>
      <c r="J1726" s="215"/>
    </row>
    <row r="1727" spans="4:10" s="3" customFormat="1" x14ac:dyDescent="0.25">
      <c r="D1727" s="215"/>
      <c r="J1727" s="215"/>
    </row>
    <row r="1728" spans="4:10" s="3" customFormat="1" x14ac:dyDescent="0.25">
      <c r="D1728" s="215"/>
      <c r="J1728" s="215"/>
    </row>
    <row r="1729" spans="4:10" s="3" customFormat="1" x14ac:dyDescent="0.25">
      <c r="D1729" s="215"/>
      <c r="J1729" s="215"/>
    </row>
    <row r="1730" spans="4:10" s="3" customFormat="1" x14ac:dyDescent="0.25">
      <c r="D1730" s="215"/>
      <c r="J1730" s="215"/>
    </row>
    <row r="1731" spans="4:10" s="3" customFormat="1" x14ac:dyDescent="0.25">
      <c r="D1731" s="215"/>
      <c r="J1731" s="215"/>
    </row>
    <row r="1732" spans="4:10" s="3" customFormat="1" x14ac:dyDescent="0.25">
      <c r="D1732" s="215"/>
      <c r="J1732" s="215"/>
    </row>
    <row r="1733" spans="4:10" s="3" customFormat="1" x14ac:dyDescent="0.25">
      <c r="D1733" s="215"/>
      <c r="J1733" s="215"/>
    </row>
    <row r="1734" spans="4:10" s="3" customFormat="1" x14ac:dyDescent="0.25">
      <c r="D1734" s="215"/>
      <c r="J1734" s="215"/>
    </row>
    <row r="1735" spans="4:10" s="3" customFormat="1" x14ac:dyDescent="0.25">
      <c r="D1735" s="215"/>
      <c r="J1735" s="215"/>
    </row>
    <row r="1736" spans="4:10" s="3" customFormat="1" x14ac:dyDescent="0.25">
      <c r="D1736" s="215"/>
      <c r="J1736" s="215"/>
    </row>
    <row r="1737" spans="4:10" s="3" customFormat="1" x14ac:dyDescent="0.25">
      <c r="D1737" s="215"/>
      <c r="J1737" s="215"/>
    </row>
    <row r="1738" spans="4:10" s="3" customFormat="1" x14ac:dyDescent="0.25">
      <c r="D1738" s="215"/>
      <c r="J1738" s="215"/>
    </row>
    <row r="1739" spans="4:10" s="3" customFormat="1" x14ac:dyDescent="0.25">
      <c r="D1739" s="215"/>
      <c r="J1739" s="215"/>
    </row>
    <row r="1740" spans="4:10" s="3" customFormat="1" x14ac:dyDescent="0.25">
      <c r="D1740" s="215"/>
      <c r="J1740" s="215"/>
    </row>
    <row r="1741" spans="4:10" s="3" customFormat="1" x14ac:dyDescent="0.25">
      <c r="D1741" s="215"/>
      <c r="J1741" s="215"/>
    </row>
    <row r="1742" spans="4:10" s="3" customFormat="1" x14ac:dyDescent="0.25">
      <c r="D1742" s="215"/>
      <c r="J1742" s="215"/>
    </row>
    <row r="1743" spans="4:10" s="3" customFormat="1" x14ac:dyDescent="0.25">
      <c r="D1743" s="215"/>
      <c r="J1743" s="215"/>
    </row>
    <row r="1744" spans="4:10" s="3" customFormat="1" x14ac:dyDescent="0.25">
      <c r="D1744" s="215"/>
      <c r="J1744" s="215"/>
    </row>
    <row r="1745" spans="4:10" s="3" customFormat="1" x14ac:dyDescent="0.25">
      <c r="D1745" s="215"/>
      <c r="J1745" s="215"/>
    </row>
    <row r="1746" spans="4:10" s="3" customFormat="1" x14ac:dyDescent="0.25">
      <c r="D1746" s="215"/>
      <c r="J1746" s="215"/>
    </row>
    <row r="1747" spans="4:10" s="3" customFormat="1" x14ac:dyDescent="0.25">
      <c r="D1747" s="215"/>
      <c r="J1747" s="215"/>
    </row>
    <row r="1748" spans="4:10" s="3" customFormat="1" x14ac:dyDescent="0.25">
      <c r="D1748" s="215"/>
      <c r="J1748" s="215"/>
    </row>
    <row r="1749" spans="4:10" s="3" customFormat="1" x14ac:dyDescent="0.25">
      <c r="D1749" s="215"/>
      <c r="J1749" s="215"/>
    </row>
    <row r="1750" spans="4:10" s="3" customFormat="1" x14ac:dyDescent="0.25">
      <c r="D1750" s="215"/>
      <c r="J1750" s="215"/>
    </row>
    <row r="1751" spans="4:10" s="3" customFormat="1" x14ac:dyDescent="0.25">
      <c r="D1751" s="215"/>
      <c r="J1751" s="215"/>
    </row>
    <row r="1752" spans="4:10" s="3" customFormat="1" x14ac:dyDescent="0.25">
      <c r="D1752" s="215"/>
      <c r="J1752" s="215"/>
    </row>
    <row r="1753" spans="4:10" s="3" customFormat="1" x14ac:dyDescent="0.25">
      <c r="D1753" s="215"/>
      <c r="J1753" s="215"/>
    </row>
    <row r="1754" spans="4:10" s="3" customFormat="1" x14ac:dyDescent="0.25">
      <c r="D1754" s="215"/>
      <c r="J1754" s="215"/>
    </row>
    <row r="1755" spans="4:10" s="3" customFormat="1" x14ac:dyDescent="0.25">
      <c r="D1755" s="215"/>
      <c r="J1755" s="215"/>
    </row>
    <row r="1756" spans="4:10" s="3" customFormat="1" x14ac:dyDescent="0.25">
      <c r="D1756" s="215"/>
      <c r="J1756" s="215"/>
    </row>
    <row r="1757" spans="4:10" s="3" customFormat="1" x14ac:dyDescent="0.25">
      <c r="D1757" s="215"/>
      <c r="J1757" s="215"/>
    </row>
    <row r="1758" spans="4:10" s="3" customFormat="1" x14ac:dyDescent="0.25">
      <c r="D1758" s="215"/>
      <c r="J1758" s="215"/>
    </row>
    <row r="1759" spans="4:10" s="3" customFormat="1" x14ac:dyDescent="0.25">
      <c r="D1759" s="215"/>
      <c r="J1759" s="215"/>
    </row>
    <row r="1760" spans="4:10" s="3" customFormat="1" x14ac:dyDescent="0.25">
      <c r="D1760" s="215"/>
      <c r="J1760" s="215"/>
    </row>
    <row r="1761" spans="4:10" s="3" customFormat="1" x14ac:dyDescent="0.25">
      <c r="D1761" s="215"/>
      <c r="J1761" s="215"/>
    </row>
    <row r="1762" spans="4:10" s="3" customFormat="1" x14ac:dyDescent="0.25">
      <c r="D1762" s="215"/>
      <c r="J1762" s="215"/>
    </row>
    <row r="1763" spans="4:10" s="3" customFormat="1" x14ac:dyDescent="0.25">
      <c r="D1763" s="215"/>
      <c r="J1763" s="215"/>
    </row>
    <row r="1764" spans="4:10" s="3" customFormat="1" x14ac:dyDescent="0.25">
      <c r="D1764" s="215"/>
      <c r="J1764" s="215"/>
    </row>
    <row r="1765" spans="4:10" s="3" customFormat="1" x14ac:dyDescent="0.25">
      <c r="D1765" s="215"/>
      <c r="J1765" s="215"/>
    </row>
    <row r="1766" spans="4:10" s="3" customFormat="1" x14ac:dyDescent="0.25">
      <c r="D1766" s="215"/>
      <c r="J1766" s="215"/>
    </row>
    <row r="1767" spans="4:10" s="3" customFormat="1" x14ac:dyDescent="0.25">
      <c r="D1767" s="215"/>
      <c r="J1767" s="215"/>
    </row>
    <row r="1768" spans="4:10" s="3" customFormat="1" x14ac:dyDescent="0.25">
      <c r="D1768" s="215"/>
      <c r="J1768" s="215"/>
    </row>
    <row r="1769" spans="4:10" s="3" customFormat="1" x14ac:dyDescent="0.25">
      <c r="D1769" s="215"/>
      <c r="J1769" s="215"/>
    </row>
    <row r="1770" spans="4:10" s="3" customFormat="1" x14ac:dyDescent="0.25">
      <c r="D1770" s="215"/>
      <c r="J1770" s="215"/>
    </row>
    <row r="1771" spans="4:10" s="3" customFormat="1" x14ac:dyDescent="0.25">
      <c r="D1771" s="215"/>
      <c r="J1771" s="215"/>
    </row>
    <row r="1772" spans="4:10" s="3" customFormat="1" x14ac:dyDescent="0.25">
      <c r="D1772" s="215"/>
      <c r="J1772" s="215"/>
    </row>
    <row r="1773" spans="4:10" s="3" customFormat="1" x14ac:dyDescent="0.25">
      <c r="D1773" s="215"/>
      <c r="J1773" s="215"/>
    </row>
    <row r="1774" spans="4:10" s="3" customFormat="1" x14ac:dyDescent="0.25">
      <c r="D1774" s="215"/>
      <c r="J1774" s="215"/>
    </row>
    <row r="1775" spans="4:10" s="3" customFormat="1" x14ac:dyDescent="0.25">
      <c r="D1775" s="215"/>
      <c r="J1775" s="215"/>
    </row>
    <row r="1776" spans="4:10" s="3" customFormat="1" x14ac:dyDescent="0.25">
      <c r="D1776" s="215"/>
      <c r="J1776" s="215"/>
    </row>
    <row r="1777" spans="4:10" s="3" customFormat="1" x14ac:dyDescent="0.25">
      <c r="D1777" s="215"/>
      <c r="J1777" s="215"/>
    </row>
    <row r="1778" spans="4:10" s="3" customFormat="1" x14ac:dyDescent="0.25">
      <c r="D1778" s="215"/>
      <c r="J1778" s="215"/>
    </row>
    <row r="1779" spans="4:10" s="3" customFormat="1" x14ac:dyDescent="0.25">
      <c r="D1779" s="215"/>
      <c r="J1779" s="215"/>
    </row>
    <row r="1780" spans="4:10" s="3" customFormat="1" x14ac:dyDescent="0.25">
      <c r="D1780" s="215"/>
      <c r="J1780" s="215"/>
    </row>
    <row r="1781" spans="4:10" s="3" customFormat="1" x14ac:dyDescent="0.25">
      <c r="D1781" s="215"/>
      <c r="J1781" s="215"/>
    </row>
    <row r="1782" spans="4:10" s="3" customFormat="1" x14ac:dyDescent="0.25">
      <c r="D1782" s="215"/>
      <c r="J1782" s="215"/>
    </row>
    <row r="1783" spans="4:10" s="3" customFormat="1" x14ac:dyDescent="0.25">
      <c r="D1783" s="215"/>
      <c r="J1783" s="215"/>
    </row>
    <row r="1784" spans="4:10" s="3" customFormat="1" x14ac:dyDescent="0.25">
      <c r="D1784" s="215"/>
      <c r="J1784" s="215"/>
    </row>
    <row r="1785" spans="4:10" s="3" customFormat="1" x14ac:dyDescent="0.25">
      <c r="D1785" s="215"/>
      <c r="J1785" s="215"/>
    </row>
    <row r="1786" spans="4:10" s="3" customFormat="1" x14ac:dyDescent="0.25">
      <c r="D1786" s="215"/>
      <c r="J1786" s="215"/>
    </row>
    <row r="1787" spans="4:10" s="3" customFormat="1" x14ac:dyDescent="0.25">
      <c r="D1787" s="215"/>
      <c r="J1787" s="215"/>
    </row>
    <row r="1788" spans="4:10" s="3" customFormat="1" x14ac:dyDescent="0.25">
      <c r="D1788" s="215"/>
      <c r="J1788" s="215"/>
    </row>
    <row r="1789" spans="4:10" s="3" customFormat="1" x14ac:dyDescent="0.25">
      <c r="D1789" s="215"/>
      <c r="J1789" s="215"/>
    </row>
    <row r="1790" spans="4:10" s="3" customFormat="1" x14ac:dyDescent="0.25">
      <c r="D1790" s="215"/>
      <c r="J1790" s="215"/>
    </row>
    <row r="1791" spans="4:10" s="3" customFormat="1" x14ac:dyDescent="0.25">
      <c r="D1791" s="215"/>
      <c r="J1791" s="215"/>
    </row>
    <row r="1792" spans="4:10" s="3" customFormat="1" x14ac:dyDescent="0.25">
      <c r="D1792" s="215"/>
      <c r="J1792" s="215"/>
    </row>
    <row r="1793" spans="4:10" s="3" customFormat="1" x14ac:dyDescent="0.25">
      <c r="D1793" s="215"/>
      <c r="J1793" s="215"/>
    </row>
    <row r="1794" spans="4:10" s="3" customFormat="1" x14ac:dyDescent="0.25">
      <c r="D1794" s="215"/>
      <c r="J1794" s="215"/>
    </row>
    <row r="1795" spans="4:10" s="3" customFormat="1" x14ac:dyDescent="0.25">
      <c r="D1795" s="215"/>
      <c r="J1795" s="215"/>
    </row>
    <row r="1796" spans="4:10" s="3" customFormat="1" x14ac:dyDescent="0.25">
      <c r="D1796" s="215"/>
      <c r="J1796" s="215"/>
    </row>
    <row r="1797" spans="4:10" s="3" customFormat="1" x14ac:dyDescent="0.25">
      <c r="D1797" s="215"/>
      <c r="J1797" s="215"/>
    </row>
    <row r="1798" spans="4:10" s="3" customFormat="1" x14ac:dyDescent="0.25">
      <c r="D1798" s="215"/>
      <c r="J1798" s="215"/>
    </row>
    <row r="1799" spans="4:10" s="3" customFormat="1" x14ac:dyDescent="0.25">
      <c r="D1799" s="215"/>
      <c r="J1799" s="215"/>
    </row>
    <row r="1800" spans="4:10" s="3" customFormat="1" x14ac:dyDescent="0.25">
      <c r="D1800" s="215"/>
      <c r="J1800" s="215"/>
    </row>
    <row r="1801" spans="4:10" s="3" customFormat="1" x14ac:dyDescent="0.25">
      <c r="D1801" s="215"/>
      <c r="J1801" s="215"/>
    </row>
    <row r="1802" spans="4:10" s="3" customFormat="1" x14ac:dyDescent="0.25">
      <c r="D1802" s="215"/>
      <c r="J1802" s="215"/>
    </row>
    <row r="1803" spans="4:10" s="3" customFormat="1" x14ac:dyDescent="0.25">
      <c r="D1803" s="215"/>
      <c r="J1803" s="215"/>
    </row>
    <row r="1804" spans="4:10" s="3" customFormat="1" x14ac:dyDescent="0.25">
      <c r="D1804" s="215"/>
      <c r="J1804" s="215"/>
    </row>
    <row r="1805" spans="4:10" s="3" customFormat="1" x14ac:dyDescent="0.25">
      <c r="D1805" s="215"/>
      <c r="J1805" s="215"/>
    </row>
    <row r="1806" spans="4:10" s="3" customFormat="1" x14ac:dyDescent="0.25">
      <c r="D1806" s="215"/>
      <c r="J1806" s="215"/>
    </row>
    <row r="1807" spans="4:10" s="3" customFormat="1" x14ac:dyDescent="0.25">
      <c r="D1807" s="215"/>
      <c r="J1807" s="215"/>
    </row>
    <row r="1808" spans="4:10" s="3" customFormat="1" x14ac:dyDescent="0.25">
      <c r="D1808" s="215"/>
      <c r="J1808" s="215"/>
    </row>
    <row r="1809" spans="4:10" s="3" customFormat="1" x14ac:dyDescent="0.25">
      <c r="D1809" s="215"/>
      <c r="J1809" s="215"/>
    </row>
    <row r="1810" spans="4:10" s="3" customFormat="1" x14ac:dyDescent="0.25">
      <c r="D1810" s="215"/>
      <c r="J1810" s="215"/>
    </row>
    <row r="1811" spans="4:10" s="3" customFormat="1" x14ac:dyDescent="0.25">
      <c r="D1811" s="215"/>
      <c r="J1811" s="215"/>
    </row>
    <row r="1812" spans="4:10" s="3" customFormat="1" x14ac:dyDescent="0.25">
      <c r="D1812" s="215"/>
      <c r="J1812" s="215"/>
    </row>
    <row r="1813" spans="4:10" s="3" customFormat="1" x14ac:dyDescent="0.25">
      <c r="D1813" s="215"/>
      <c r="J1813" s="215"/>
    </row>
    <row r="1814" spans="4:10" s="3" customFormat="1" x14ac:dyDescent="0.25">
      <c r="D1814" s="215"/>
      <c r="J1814" s="215"/>
    </row>
    <row r="1815" spans="4:10" s="3" customFormat="1" x14ac:dyDescent="0.25">
      <c r="D1815" s="215"/>
      <c r="J1815" s="215"/>
    </row>
    <row r="1816" spans="4:10" s="3" customFormat="1" x14ac:dyDescent="0.25">
      <c r="D1816" s="215"/>
      <c r="J1816" s="215"/>
    </row>
    <row r="1817" spans="4:10" s="3" customFormat="1" x14ac:dyDescent="0.25">
      <c r="D1817" s="215"/>
      <c r="J1817" s="215"/>
    </row>
    <row r="1818" spans="4:10" s="3" customFormat="1" x14ac:dyDescent="0.25">
      <c r="D1818" s="215"/>
      <c r="J1818" s="215"/>
    </row>
    <row r="1819" spans="4:10" s="3" customFormat="1" x14ac:dyDescent="0.25">
      <c r="D1819" s="215"/>
      <c r="J1819" s="215"/>
    </row>
    <row r="1820" spans="4:10" s="3" customFormat="1" x14ac:dyDescent="0.25">
      <c r="D1820" s="215"/>
      <c r="J1820" s="215"/>
    </row>
    <row r="1821" spans="4:10" s="3" customFormat="1" x14ac:dyDescent="0.25">
      <c r="D1821" s="215"/>
      <c r="J1821" s="215"/>
    </row>
    <row r="1822" spans="4:10" s="3" customFormat="1" x14ac:dyDescent="0.25">
      <c r="D1822" s="215"/>
      <c r="J1822" s="215"/>
    </row>
    <row r="1823" spans="4:10" s="3" customFormat="1" x14ac:dyDescent="0.25">
      <c r="D1823" s="215"/>
      <c r="J1823" s="215"/>
    </row>
    <row r="1824" spans="4:10" s="3" customFormat="1" x14ac:dyDescent="0.25">
      <c r="D1824" s="215"/>
      <c r="J1824" s="215"/>
    </row>
    <row r="1825" spans="4:10" s="3" customFormat="1" x14ac:dyDescent="0.25">
      <c r="D1825" s="215"/>
      <c r="J1825" s="215"/>
    </row>
    <row r="1826" spans="4:10" s="3" customFormat="1" x14ac:dyDescent="0.25">
      <c r="D1826" s="215"/>
      <c r="J1826" s="215"/>
    </row>
    <row r="1827" spans="4:10" s="3" customFormat="1" x14ac:dyDescent="0.25">
      <c r="D1827" s="215"/>
      <c r="J1827" s="215"/>
    </row>
    <row r="1828" spans="4:10" s="3" customFormat="1" x14ac:dyDescent="0.25">
      <c r="D1828" s="215"/>
      <c r="J1828" s="215"/>
    </row>
    <row r="1829" spans="4:10" s="3" customFormat="1" x14ac:dyDescent="0.25">
      <c r="D1829" s="215"/>
      <c r="J1829" s="215"/>
    </row>
    <row r="1830" spans="4:10" s="3" customFormat="1" x14ac:dyDescent="0.25">
      <c r="D1830" s="215"/>
      <c r="J1830" s="215"/>
    </row>
    <row r="1831" spans="4:10" s="3" customFormat="1" x14ac:dyDescent="0.25">
      <c r="D1831" s="215"/>
      <c r="J1831" s="215"/>
    </row>
    <row r="1832" spans="4:10" s="3" customFormat="1" x14ac:dyDescent="0.25">
      <c r="D1832" s="215"/>
      <c r="J1832" s="215"/>
    </row>
    <row r="1833" spans="4:10" s="3" customFormat="1" x14ac:dyDescent="0.25">
      <c r="D1833" s="215"/>
      <c r="J1833" s="215"/>
    </row>
    <row r="1834" spans="4:10" s="3" customFormat="1" x14ac:dyDescent="0.25">
      <c r="D1834" s="215"/>
      <c r="J1834" s="215"/>
    </row>
    <row r="1835" spans="4:10" s="3" customFormat="1" x14ac:dyDescent="0.25">
      <c r="D1835" s="215"/>
      <c r="J1835" s="215"/>
    </row>
    <row r="1836" spans="4:10" s="3" customFormat="1" x14ac:dyDescent="0.25">
      <c r="D1836" s="215"/>
      <c r="J1836" s="215"/>
    </row>
    <row r="1837" spans="4:10" s="3" customFormat="1" x14ac:dyDescent="0.25">
      <c r="D1837" s="215"/>
      <c r="J1837" s="215"/>
    </row>
    <row r="1838" spans="4:10" s="3" customFormat="1" x14ac:dyDescent="0.25">
      <c r="D1838" s="215"/>
      <c r="J1838" s="215"/>
    </row>
    <row r="1839" spans="4:10" s="3" customFormat="1" x14ac:dyDescent="0.25">
      <c r="D1839" s="215"/>
      <c r="J1839" s="215"/>
    </row>
    <row r="1840" spans="4:10" s="3" customFormat="1" x14ac:dyDescent="0.25">
      <c r="D1840" s="215"/>
      <c r="J1840" s="215"/>
    </row>
    <row r="1841" spans="4:10" s="3" customFormat="1" x14ac:dyDescent="0.25">
      <c r="D1841" s="215"/>
      <c r="J1841" s="215"/>
    </row>
    <row r="1842" spans="4:10" s="3" customFormat="1" x14ac:dyDescent="0.25">
      <c r="D1842" s="215"/>
      <c r="J1842" s="215"/>
    </row>
    <row r="1843" spans="4:10" s="3" customFormat="1" x14ac:dyDescent="0.25">
      <c r="D1843" s="215"/>
      <c r="J1843" s="215"/>
    </row>
    <row r="1844" spans="4:10" s="3" customFormat="1" x14ac:dyDescent="0.25">
      <c r="D1844" s="215"/>
      <c r="J1844" s="215"/>
    </row>
    <row r="1845" spans="4:10" s="3" customFormat="1" x14ac:dyDescent="0.25">
      <c r="D1845" s="215"/>
      <c r="J1845" s="215"/>
    </row>
    <row r="1846" spans="4:10" s="3" customFormat="1" x14ac:dyDescent="0.25">
      <c r="D1846" s="215"/>
      <c r="J1846" s="215"/>
    </row>
    <row r="1847" spans="4:10" s="3" customFormat="1" x14ac:dyDescent="0.25">
      <c r="D1847" s="215"/>
      <c r="J1847" s="215"/>
    </row>
    <row r="1848" spans="4:10" s="3" customFormat="1" x14ac:dyDescent="0.25">
      <c r="D1848" s="215"/>
      <c r="J1848" s="215"/>
    </row>
    <row r="1849" spans="4:10" s="3" customFormat="1" x14ac:dyDescent="0.25">
      <c r="D1849" s="215"/>
      <c r="J1849" s="215"/>
    </row>
    <row r="1850" spans="4:10" s="3" customFormat="1" x14ac:dyDescent="0.25">
      <c r="D1850" s="215"/>
      <c r="J1850" s="215"/>
    </row>
    <row r="1851" spans="4:10" s="3" customFormat="1" x14ac:dyDescent="0.25">
      <c r="D1851" s="215"/>
      <c r="J1851" s="215"/>
    </row>
    <row r="1852" spans="4:10" s="3" customFormat="1" x14ac:dyDescent="0.25">
      <c r="D1852" s="215"/>
      <c r="J1852" s="215"/>
    </row>
    <row r="1853" spans="4:10" s="3" customFormat="1" x14ac:dyDescent="0.25">
      <c r="D1853" s="215"/>
      <c r="J1853" s="215"/>
    </row>
    <row r="1854" spans="4:10" s="3" customFormat="1" x14ac:dyDescent="0.25">
      <c r="D1854" s="215"/>
      <c r="J1854" s="215"/>
    </row>
    <row r="1855" spans="4:10" s="3" customFormat="1" x14ac:dyDescent="0.25">
      <c r="D1855" s="215"/>
      <c r="J1855" s="215"/>
    </row>
    <row r="1856" spans="4:10" s="3" customFormat="1" x14ac:dyDescent="0.25">
      <c r="D1856" s="215"/>
      <c r="J1856" s="215"/>
    </row>
    <row r="1857" spans="4:10" s="3" customFormat="1" x14ac:dyDescent="0.25">
      <c r="D1857" s="215"/>
      <c r="J1857" s="215"/>
    </row>
    <row r="1858" spans="4:10" s="3" customFormat="1" x14ac:dyDescent="0.25">
      <c r="D1858" s="215"/>
      <c r="J1858" s="215"/>
    </row>
    <row r="1859" spans="4:10" s="3" customFormat="1" x14ac:dyDescent="0.25">
      <c r="D1859" s="215"/>
      <c r="J1859" s="215"/>
    </row>
    <row r="1860" spans="4:10" s="3" customFormat="1" x14ac:dyDescent="0.25">
      <c r="D1860" s="215"/>
      <c r="J1860" s="215"/>
    </row>
    <row r="1861" spans="4:10" s="3" customFormat="1" x14ac:dyDescent="0.25">
      <c r="D1861" s="215"/>
      <c r="J1861" s="215"/>
    </row>
    <row r="1862" spans="4:10" s="3" customFormat="1" x14ac:dyDescent="0.25">
      <c r="D1862" s="215"/>
      <c r="J1862" s="215"/>
    </row>
    <row r="1863" spans="4:10" s="3" customFormat="1" x14ac:dyDescent="0.25">
      <c r="D1863" s="215"/>
      <c r="J1863" s="215"/>
    </row>
    <row r="1864" spans="4:10" s="3" customFormat="1" x14ac:dyDescent="0.25">
      <c r="D1864" s="215"/>
      <c r="J1864" s="215"/>
    </row>
    <row r="1865" spans="4:10" s="3" customFormat="1" x14ac:dyDescent="0.25">
      <c r="D1865" s="215"/>
      <c r="J1865" s="215"/>
    </row>
    <row r="1866" spans="4:10" s="3" customFormat="1" x14ac:dyDescent="0.25">
      <c r="D1866" s="215"/>
      <c r="J1866" s="215"/>
    </row>
    <row r="1867" spans="4:10" s="3" customFormat="1" x14ac:dyDescent="0.25">
      <c r="D1867" s="215"/>
      <c r="J1867" s="215"/>
    </row>
    <row r="1868" spans="4:10" s="3" customFormat="1" x14ac:dyDescent="0.25">
      <c r="D1868" s="215"/>
      <c r="J1868" s="215"/>
    </row>
    <row r="1869" spans="4:10" s="3" customFormat="1" x14ac:dyDescent="0.25">
      <c r="D1869" s="215"/>
      <c r="J1869" s="215"/>
    </row>
    <row r="1870" spans="4:10" s="3" customFormat="1" x14ac:dyDescent="0.25">
      <c r="D1870" s="215"/>
      <c r="J1870" s="215"/>
    </row>
    <row r="1871" spans="4:10" s="3" customFormat="1" x14ac:dyDescent="0.25">
      <c r="D1871" s="215"/>
      <c r="J1871" s="215"/>
    </row>
    <row r="1872" spans="4:10" s="3" customFormat="1" x14ac:dyDescent="0.25">
      <c r="D1872" s="215"/>
      <c r="J1872" s="215"/>
    </row>
    <row r="1873" spans="4:10" s="3" customFormat="1" x14ac:dyDescent="0.25">
      <c r="D1873" s="215"/>
      <c r="J1873" s="215"/>
    </row>
    <row r="1874" spans="4:10" s="3" customFormat="1" x14ac:dyDescent="0.25">
      <c r="D1874" s="215"/>
      <c r="J1874" s="215"/>
    </row>
    <row r="1875" spans="4:10" s="3" customFormat="1" x14ac:dyDescent="0.25">
      <c r="D1875" s="215"/>
      <c r="J1875" s="215"/>
    </row>
    <row r="1876" spans="4:10" s="3" customFormat="1" x14ac:dyDescent="0.25">
      <c r="D1876" s="215"/>
      <c r="J1876" s="215"/>
    </row>
    <row r="1877" spans="4:10" s="3" customFormat="1" x14ac:dyDescent="0.25">
      <c r="D1877" s="215"/>
      <c r="J1877" s="215"/>
    </row>
    <row r="1878" spans="4:10" s="3" customFormat="1" x14ac:dyDescent="0.25">
      <c r="D1878" s="215"/>
      <c r="J1878" s="215"/>
    </row>
    <row r="1879" spans="4:10" s="3" customFormat="1" x14ac:dyDescent="0.25">
      <c r="D1879" s="215"/>
      <c r="J1879" s="215"/>
    </row>
    <row r="1880" spans="4:10" s="3" customFormat="1" x14ac:dyDescent="0.25">
      <c r="D1880" s="215"/>
      <c r="J1880" s="215"/>
    </row>
    <row r="1881" spans="4:10" s="3" customFormat="1" x14ac:dyDescent="0.25">
      <c r="D1881" s="215"/>
      <c r="J1881" s="215"/>
    </row>
    <row r="1882" spans="4:10" s="3" customFormat="1" x14ac:dyDescent="0.25">
      <c r="D1882" s="215"/>
      <c r="J1882" s="215"/>
    </row>
    <row r="1883" spans="4:10" s="3" customFormat="1" x14ac:dyDescent="0.25">
      <c r="D1883" s="215"/>
      <c r="J1883" s="215"/>
    </row>
    <row r="1884" spans="4:10" s="3" customFormat="1" x14ac:dyDescent="0.25">
      <c r="D1884" s="215"/>
      <c r="J1884" s="215"/>
    </row>
    <row r="1885" spans="4:10" s="3" customFormat="1" x14ac:dyDescent="0.25">
      <c r="D1885" s="215"/>
      <c r="J1885" s="215"/>
    </row>
    <row r="1886" spans="4:10" s="3" customFormat="1" x14ac:dyDescent="0.25">
      <c r="D1886" s="215"/>
      <c r="J1886" s="215"/>
    </row>
    <row r="1887" spans="4:10" s="3" customFormat="1" x14ac:dyDescent="0.25">
      <c r="D1887" s="215"/>
      <c r="J1887" s="215"/>
    </row>
    <row r="1888" spans="4:10" s="3" customFormat="1" x14ac:dyDescent="0.25">
      <c r="D1888" s="215"/>
      <c r="J1888" s="215"/>
    </row>
    <row r="1889" spans="4:10" s="3" customFormat="1" x14ac:dyDescent="0.25">
      <c r="D1889" s="215"/>
      <c r="J1889" s="215"/>
    </row>
    <row r="1890" spans="4:10" s="3" customFormat="1" x14ac:dyDescent="0.25">
      <c r="D1890" s="215"/>
      <c r="J1890" s="215"/>
    </row>
    <row r="1891" spans="4:10" s="3" customFormat="1" x14ac:dyDescent="0.25">
      <c r="D1891" s="215"/>
      <c r="J1891" s="215"/>
    </row>
    <row r="1892" spans="4:10" s="3" customFormat="1" x14ac:dyDescent="0.25">
      <c r="D1892" s="215"/>
      <c r="J1892" s="215"/>
    </row>
    <row r="1893" spans="4:10" s="3" customFormat="1" x14ac:dyDescent="0.25">
      <c r="D1893" s="215"/>
      <c r="J1893" s="215"/>
    </row>
    <row r="1894" spans="4:10" s="3" customFormat="1" x14ac:dyDescent="0.25">
      <c r="D1894" s="215"/>
      <c r="J1894" s="215"/>
    </row>
    <row r="1895" spans="4:10" s="3" customFormat="1" x14ac:dyDescent="0.25">
      <c r="D1895" s="215"/>
      <c r="J1895" s="215"/>
    </row>
    <row r="1896" spans="4:10" s="3" customFormat="1" x14ac:dyDescent="0.25">
      <c r="D1896" s="215"/>
      <c r="J1896" s="215"/>
    </row>
    <row r="1897" spans="4:10" s="3" customFormat="1" x14ac:dyDescent="0.25">
      <c r="D1897" s="215"/>
      <c r="J1897" s="215"/>
    </row>
    <row r="1898" spans="4:10" s="3" customFormat="1" x14ac:dyDescent="0.25">
      <c r="D1898" s="215"/>
      <c r="J1898" s="215"/>
    </row>
    <row r="1899" spans="4:10" s="3" customFormat="1" x14ac:dyDescent="0.25">
      <c r="D1899" s="215"/>
      <c r="J1899" s="215"/>
    </row>
    <row r="1900" spans="4:10" s="3" customFormat="1" x14ac:dyDescent="0.25">
      <c r="D1900" s="215"/>
      <c r="J1900" s="215"/>
    </row>
    <row r="1901" spans="4:10" s="3" customFormat="1" x14ac:dyDescent="0.25">
      <c r="D1901" s="215"/>
      <c r="J1901" s="215"/>
    </row>
    <row r="1902" spans="4:10" s="3" customFormat="1" x14ac:dyDescent="0.25">
      <c r="D1902" s="215"/>
      <c r="J1902" s="215"/>
    </row>
    <row r="1903" spans="4:10" s="3" customFormat="1" x14ac:dyDescent="0.25">
      <c r="D1903" s="215"/>
      <c r="J1903" s="215"/>
    </row>
    <row r="1904" spans="4:10" s="3" customFormat="1" x14ac:dyDescent="0.25">
      <c r="D1904" s="215"/>
      <c r="J1904" s="215"/>
    </row>
    <row r="1905" spans="4:10" s="3" customFormat="1" x14ac:dyDescent="0.25">
      <c r="D1905" s="215"/>
      <c r="J1905" s="215"/>
    </row>
    <row r="1906" spans="4:10" s="3" customFormat="1" x14ac:dyDescent="0.25">
      <c r="D1906" s="215"/>
      <c r="J1906" s="215"/>
    </row>
    <row r="1907" spans="4:10" s="3" customFormat="1" x14ac:dyDescent="0.25">
      <c r="D1907" s="215"/>
      <c r="J1907" s="215"/>
    </row>
    <row r="1908" spans="4:10" s="3" customFormat="1" x14ac:dyDescent="0.25">
      <c r="D1908" s="215"/>
      <c r="J1908" s="215"/>
    </row>
    <row r="1909" spans="4:10" s="3" customFormat="1" x14ac:dyDescent="0.25">
      <c r="D1909" s="215"/>
      <c r="J1909" s="215"/>
    </row>
    <row r="1910" spans="4:10" s="3" customFormat="1" x14ac:dyDescent="0.25">
      <c r="D1910" s="215"/>
      <c r="J1910" s="215"/>
    </row>
    <row r="1911" spans="4:10" s="3" customFormat="1" x14ac:dyDescent="0.25">
      <c r="D1911" s="215"/>
      <c r="J1911" s="215"/>
    </row>
    <row r="1912" spans="4:10" s="3" customFormat="1" x14ac:dyDescent="0.25">
      <c r="D1912" s="215"/>
      <c r="J1912" s="215"/>
    </row>
    <row r="1913" spans="4:10" s="3" customFormat="1" x14ac:dyDescent="0.25">
      <c r="D1913" s="215"/>
      <c r="J1913" s="215"/>
    </row>
    <row r="1914" spans="4:10" s="3" customFormat="1" x14ac:dyDescent="0.25">
      <c r="D1914" s="215"/>
      <c r="J1914" s="215"/>
    </row>
    <row r="1915" spans="4:10" s="3" customFormat="1" x14ac:dyDescent="0.25">
      <c r="D1915" s="215"/>
      <c r="J1915" s="215"/>
    </row>
    <row r="1916" spans="4:10" s="3" customFormat="1" x14ac:dyDescent="0.25">
      <c r="D1916" s="215"/>
      <c r="J1916" s="215"/>
    </row>
    <row r="1917" spans="4:10" s="3" customFormat="1" x14ac:dyDescent="0.25">
      <c r="D1917" s="215"/>
      <c r="J1917" s="215"/>
    </row>
    <row r="1918" spans="4:10" s="3" customFormat="1" x14ac:dyDescent="0.25">
      <c r="D1918" s="215"/>
      <c r="J1918" s="215"/>
    </row>
    <row r="1919" spans="4:10" s="3" customFormat="1" x14ac:dyDescent="0.25">
      <c r="D1919" s="215"/>
      <c r="J1919" s="215"/>
    </row>
    <row r="1920" spans="4:10" s="3" customFormat="1" x14ac:dyDescent="0.25">
      <c r="D1920" s="215"/>
      <c r="J1920" s="215"/>
    </row>
    <row r="1921" spans="4:10" s="3" customFormat="1" x14ac:dyDescent="0.25">
      <c r="D1921" s="215"/>
      <c r="J1921" s="215"/>
    </row>
    <row r="1922" spans="4:10" s="3" customFormat="1" x14ac:dyDescent="0.25">
      <c r="D1922" s="215"/>
      <c r="J1922" s="215"/>
    </row>
    <row r="1923" spans="4:10" s="3" customFormat="1" x14ac:dyDescent="0.25">
      <c r="D1923" s="215"/>
      <c r="J1923" s="215"/>
    </row>
    <row r="1924" spans="4:10" s="3" customFormat="1" x14ac:dyDescent="0.25">
      <c r="D1924" s="215"/>
      <c r="J1924" s="215"/>
    </row>
    <row r="1925" spans="4:10" s="3" customFormat="1" x14ac:dyDescent="0.25">
      <c r="D1925" s="215"/>
      <c r="J1925" s="215"/>
    </row>
    <row r="1926" spans="4:10" s="3" customFormat="1" x14ac:dyDescent="0.25">
      <c r="D1926" s="215"/>
      <c r="J1926" s="215"/>
    </row>
    <row r="1927" spans="4:10" s="3" customFormat="1" x14ac:dyDescent="0.25">
      <c r="D1927" s="215"/>
      <c r="J1927" s="215"/>
    </row>
    <row r="1928" spans="4:10" s="3" customFormat="1" x14ac:dyDescent="0.25">
      <c r="D1928" s="215"/>
      <c r="J1928" s="215"/>
    </row>
    <row r="1929" spans="4:10" s="3" customFormat="1" x14ac:dyDescent="0.25">
      <c r="D1929" s="215"/>
      <c r="J1929" s="215"/>
    </row>
    <row r="1930" spans="4:10" s="3" customFormat="1" x14ac:dyDescent="0.25">
      <c r="D1930" s="215"/>
      <c r="J1930" s="215"/>
    </row>
    <row r="1931" spans="4:10" s="3" customFormat="1" x14ac:dyDescent="0.25">
      <c r="D1931" s="215"/>
      <c r="J1931" s="215"/>
    </row>
    <row r="1932" spans="4:10" s="3" customFormat="1" x14ac:dyDescent="0.25">
      <c r="D1932" s="215"/>
      <c r="J1932" s="215"/>
    </row>
    <row r="1933" spans="4:10" s="3" customFormat="1" x14ac:dyDescent="0.25">
      <c r="D1933" s="215"/>
      <c r="J1933" s="215"/>
    </row>
    <row r="1934" spans="4:10" s="3" customFormat="1" x14ac:dyDescent="0.25">
      <c r="D1934" s="215"/>
      <c r="J1934" s="215"/>
    </row>
    <row r="1935" spans="4:10" s="3" customFormat="1" x14ac:dyDescent="0.25">
      <c r="D1935" s="215"/>
      <c r="J1935" s="215"/>
    </row>
    <row r="1936" spans="4:10" s="3" customFormat="1" x14ac:dyDescent="0.25">
      <c r="D1936" s="215"/>
      <c r="J1936" s="215"/>
    </row>
    <row r="1937" spans="4:10" s="3" customFormat="1" x14ac:dyDescent="0.25">
      <c r="D1937" s="215"/>
      <c r="J1937" s="215"/>
    </row>
    <row r="1938" spans="4:10" s="3" customFormat="1" x14ac:dyDescent="0.25">
      <c r="D1938" s="215"/>
      <c r="J1938" s="215"/>
    </row>
    <row r="1939" spans="4:10" s="3" customFormat="1" x14ac:dyDescent="0.25">
      <c r="D1939" s="215"/>
      <c r="J1939" s="215"/>
    </row>
    <row r="1940" spans="4:10" s="3" customFormat="1" x14ac:dyDescent="0.25">
      <c r="D1940" s="215"/>
      <c r="J1940" s="215"/>
    </row>
    <row r="1941" spans="4:10" s="3" customFormat="1" x14ac:dyDescent="0.25">
      <c r="D1941" s="215"/>
      <c r="J1941" s="215"/>
    </row>
    <row r="1942" spans="4:10" s="3" customFormat="1" x14ac:dyDescent="0.25">
      <c r="D1942" s="215"/>
      <c r="J1942" s="215"/>
    </row>
    <row r="1943" spans="4:10" s="3" customFormat="1" x14ac:dyDescent="0.25">
      <c r="D1943" s="215"/>
      <c r="J1943" s="215"/>
    </row>
    <row r="1944" spans="4:10" s="3" customFormat="1" x14ac:dyDescent="0.25">
      <c r="D1944" s="215"/>
      <c r="J1944" s="215"/>
    </row>
    <row r="1945" spans="4:10" s="3" customFormat="1" x14ac:dyDescent="0.25">
      <c r="D1945" s="215"/>
      <c r="J1945" s="215"/>
    </row>
    <row r="1946" spans="4:10" s="3" customFormat="1" x14ac:dyDescent="0.25">
      <c r="D1946" s="215"/>
      <c r="J1946" s="215"/>
    </row>
    <row r="1947" spans="4:10" s="3" customFormat="1" x14ac:dyDescent="0.25">
      <c r="D1947" s="215"/>
      <c r="J1947" s="215"/>
    </row>
    <row r="1948" spans="4:10" s="3" customFormat="1" x14ac:dyDescent="0.25">
      <c r="D1948" s="215"/>
      <c r="J1948" s="215"/>
    </row>
    <row r="1949" spans="4:10" s="3" customFormat="1" x14ac:dyDescent="0.25">
      <c r="D1949" s="215"/>
      <c r="J1949" s="215"/>
    </row>
    <row r="1950" spans="4:10" s="3" customFormat="1" x14ac:dyDescent="0.25">
      <c r="D1950" s="215"/>
      <c r="J1950" s="215"/>
    </row>
    <row r="1951" spans="4:10" s="3" customFormat="1" x14ac:dyDescent="0.25">
      <c r="D1951" s="215"/>
      <c r="J1951" s="215"/>
    </row>
    <row r="1952" spans="4:10" s="3" customFormat="1" x14ac:dyDescent="0.25">
      <c r="D1952" s="215"/>
      <c r="J1952" s="215"/>
    </row>
    <row r="1953" spans="4:10" s="3" customFormat="1" x14ac:dyDescent="0.25">
      <c r="D1953" s="215"/>
      <c r="J1953" s="215"/>
    </row>
    <row r="1954" spans="4:10" s="3" customFormat="1" x14ac:dyDescent="0.25">
      <c r="D1954" s="215"/>
      <c r="J1954" s="215"/>
    </row>
    <row r="1955" spans="4:10" s="3" customFormat="1" x14ac:dyDescent="0.25">
      <c r="D1955" s="215"/>
      <c r="J1955" s="215"/>
    </row>
    <row r="1956" spans="4:10" s="3" customFormat="1" x14ac:dyDescent="0.25">
      <c r="D1956" s="215"/>
      <c r="J1956" s="215"/>
    </row>
    <row r="1957" spans="4:10" s="3" customFormat="1" x14ac:dyDescent="0.25">
      <c r="D1957" s="215"/>
      <c r="J1957" s="215"/>
    </row>
    <row r="1958" spans="4:10" s="3" customFormat="1" x14ac:dyDescent="0.25">
      <c r="D1958" s="215"/>
      <c r="J1958" s="215"/>
    </row>
    <row r="1959" spans="4:10" s="3" customFormat="1" x14ac:dyDescent="0.25">
      <c r="D1959" s="215"/>
      <c r="J1959" s="215"/>
    </row>
    <row r="1960" spans="4:10" s="3" customFormat="1" x14ac:dyDescent="0.25">
      <c r="D1960" s="215"/>
      <c r="J1960" s="215"/>
    </row>
    <row r="1961" spans="4:10" s="3" customFormat="1" x14ac:dyDescent="0.25">
      <c r="D1961" s="215"/>
      <c r="J1961" s="215"/>
    </row>
    <row r="1962" spans="4:10" s="3" customFormat="1" x14ac:dyDescent="0.25">
      <c r="D1962" s="215"/>
      <c r="J1962" s="215"/>
    </row>
    <row r="1963" spans="4:10" s="3" customFormat="1" x14ac:dyDescent="0.25">
      <c r="D1963" s="215"/>
      <c r="J1963" s="215"/>
    </row>
    <row r="1964" spans="4:10" s="3" customFormat="1" x14ac:dyDescent="0.25">
      <c r="D1964" s="215"/>
      <c r="J1964" s="215"/>
    </row>
    <row r="1965" spans="4:10" s="3" customFormat="1" x14ac:dyDescent="0.25">
      <c r="D1965" s="215"/>
      <c r="J1965" s="215"/>
    </row>
    <row r="1966" spans="4:10" s="3" customFormat="1" x14ac:dyDescent="0.25">
      <c r="D1966" s="215"/>
      <c r="J1966" s="215"/>
    </row>
    <row r="1967" spans="4:10" s="3" customFormat="1" x14ac:dyDescent="0.25">
      <c r="D1967" s="215"/>
      <c r="J1967" s="215"/>
    </row>
    <row r="1968" spans="4:10" s="3" customFormat="1" x14ac:dyDescent="0.25">
      <c r="D1968" s="215"/>
      <c r="J1968" s="215"/>
    </row>
    <row r="1969" spans="4:10" s="3" customFormat="1" x14ac:dyDescent="0.25">
      <c r="D1969" s="215"/>
      <c r="J1969" s="215"/>
    </row>
    <row r="1970" spans="4:10" s="3" customFormat="1" x14ac:dyDescent="0.25">
      <c r="D1970" s="215"/>
      <c r="J1970" s="215"/>
    </row>
    <row r="1971" spans="4:10" s="3" customFormat="1" x14ac:dyDescent="0.25">
      <c r="D1971" s="215"/>
      <c r="J1971" s="215"/>
    </row>
    <row r="1972" spans="4:10" s="3" customFormat="1" x14ac:dyDescent="0.25">
      <c r="D1972" s="215"/>
      <c r="J1972" s="215"/>
    </row>
    <row r="1973" spans="4:10" s="3" customFormat="1" x14ac:dyDescent="0.25">
      <c r="D1973" s="215"/>
      <c r="J1973" s="215"/>
    </row>
    <row r="1974" spans="4:10" s="3" customFormat="1" x14ac:dyDescent="0.25">
      <c r="D1974" s="215"/>
      <c r="J1974" s="215"/>
    </row>
    <row r="1975" spans="4:10" s="3" customFormat="1" x14ac:dyDescent="0.25">
      <c r="D1975" s="215"/>
      <c r="J1975" s="215"/>
    </row>
    <row r="1976" spans="4:10" s="3" customFormat="1" x14ac:dyDescent="0.25">
      <c r="D1976" s="215"/>
      <c r="J1976" s="215"/>
    </row>
    <row r="1977" spans="4:10" s="3" customFormat="1" x14ac:dyDescent="0.25">
      <c r="D1977" s="215"/>
      <c r="J1977" s="215"/>
    </row>
    <row r="1978" spans="4:10" s="3" customFormat="1" x14ac:dyDescent="0.25">
      <c r="D1978" s="215"/>
      <c r="J1978" s="215"/>
    </row>
    <row r="1979" spans="4:10" s="3" customFormat="1" x14ac:dyDescent="0.25">
      <c r="D1979" s="215"/>
      <c r="J1979" s="215"/>
    </row>
    <row r="1980" spans="4:10" s="3" customFormat="1" x14ac:dyDescent="0.25">
      <c r="D1980" s="215"/>
      <c r="J1980" s="215"/>
    </row>
    <row r="1981" spans="4:10" s="3" customFormat="1" x14ac:dyDescent="0.25">
      <c r="D1981" s="215"/>
      <c r="J1981" s="215"/>
    </row>
    <row r="1982" spans="4:10" s="3" customFormat="1" x14ac:dyDescent="0.25">
      <c r="D1982" s="215"/>
      <c r="J1982" s="215"/>
    </row>
    <row r="1983" spans="4:10" s="3" customFormat="1" x14ac:dyDescent="0.25">
      <c r="D1983" s="215"/>
      <c r="J1983" s="215"/>
    </row>
    <row r="1984" spans="4:10" s="3" customFormat="1" x14ac:dyDescent="0.25">
      <c r="D1984" s="215"/>
      <c r="J1984" s="215"/>
    </row>
    <row r="1985" spans="4:10" s="3" customFormat="1" x14ac:dyDescent="0.25">
      <c r="D1985" s="215"/>
      <c r="J1985" s="215"/>
    </row>
    <row r="1986" spans="4:10" s="3" customFormat="1" x14ac:dyDescent="0.25">
      <c r="D1986" s="215"/>
      <c r="J1986" s="215"/>
    </row>
    <row r="1987" spans="4:10" s="3" customFormat="1" x14ac:dyDescent="0.25">
      <c r="D1987" s="215"/>
      <c r="J1987" s="215"/>
    </row>
    <row r="1988" spans="4:10" s="3" customFormat="1" x14ac:dyDescent="0.25">
      <c r="D1988" s="215"/>
      <c r="J1988" s="215"/>
    </row>
    <row r="1989" spans="4:10" s="3" customFormat="1" x14ac:dyDescent="0.25">
      <c r="D1989" s="215"/>
      <c r="J1989" s="215"/>
    </row>
    <row r="1990" spans="4:10" s="3" customFormat="1" x14ac:dyDescent="0.25">
      <c r="D1990" s="215"/>
      <c r="J1990" s="215"/>
    </row>
    <row r="1991" spans="4:10" s="3" customFormat="1" x14ac:dyDescent="0.25">
      <c r="D1991" s="215"/>
      <c r="J1991" s="215"/>
    </row>
    <row r="1992" spans="4:10" s="3" customFormat="1" x14ac:dyDescent="0.25">
      <c r="D1992" s="215"/>
      <c r="J1992" s="215"/>
    </row>
    <row r="1993" spans="4:10" s="3" customFormat="1" x14ac:dyDescent="0.25">
      <c r="D1993" s="215"/>
      <c r="J1993" s="215"/>
    </row>
    <row r="1994" spans="4:10" s="3" customFormat="1" x14ac:dyDescent="0.25">
      <c r="D1994" s="215"/>
      <c r="J1994" s="215"/>
    </row>
    <row r="1995" spans="4:10" s="3" customFormat="1" x14ac:dyDescent="0.25">
      <c r="D1995" s="215"/>
      <c r="J1995" s="215"/>
    </row>
    <row r="1996" spans="4:10" s="3" customFormat="1" x14ac:dyDescent="0.25">
      <c r="D1996" s="215"/>
      <c r="J1996" s="215"/>
    </row>
    <row r="1997" spans="4:10" s="3" customFormat="1" x14ac:dyDescent="0.25">
      <c r="D1997" s="215"/>
      <c r="J1997" s="215"/>
    </row>
    <row r="1998" spans="4:10" s="3" customFormat="1" x14ac:dyDescent="0.25">
      <c r="D1998" s="215"/>
      <c r="J1998" s="215"/>
    </row>
    <row r="1999" spans="4:10" s="3" customFormat="1" x14ac:dyDescent="0.25">
      <c r="D1999" s="215"/>
      <c r="J1999" s="215"/>
    </row>
    <row r="2000" spans="4:10" s="3" customFormat="1" x14ac:dyDescent="0.25">
      <c r="D2000" s="215"/>
      <c r="J2000" s="215"/>
    </row>
    <row r="2001" spans="4:10" s="3" customFormat="1" x14ac:dyDescent="0.25">
      <c r="D2001" s="215"/>
      <c r="J2001" s="215"/>
    </row>
    <row r="2002" spans="4:10" s="3" customFormat="1" x14ac:dyDescent="0.25">
      <c r="D2002" s="215"/>
      <c r="J2002" s="215"/>
    </row>
    <row r="2003" spans="4:10" s="3" customFormat="1" x14ac:dyDescent="0.25">
      <c r="D2003" s="215"/>
      <c r="J2003" s="215"/>
    </row>
    <row r="2004" spans="4:10" s="3" customFormat="1" x14ac:dyDescent="0.25">
      <c r="D2004" s="215"/>
      <c r="J2004" s="215"/>
    </row>
    <row r="2005" spans="4:10" s="3" customFormat="1" x14ac:dyDescent="0.25">
      <c r="D2005" s="215"/>
      <c r="J2005" s="215"/>
    </row>
    <row r="2006" spans="4:10" s="3" customFormat="1" x14ac:dyDescent="0.25">
      <c r="D2006" s="215"/>
      <c r="J2006" s="215"/>
    </row>
    <row r="2007" spans="4:10" s="3" customFormat="1" x14ac:dyDescent="0.25">
      <c r="D2007" s="215"/>
      <c r="J2007" s="215"/>
    </row>
    <row r="2008" spans="4:10" s="3" customFormat="1" x14ac:dyDescent="0.25">
      <c r="D2008" s="215"/>
      <c r="J2008" s="215"/>
    </row>
    <row r="2009" spans="4:10" s="3" customFormat="1" x14ac:dyDescent="0.25">
      <c r="D2009" s="215"/>
      <c r="J2009" s="215"/>
    </row>
    <row r="2010" spans="4:10" s="3" customFormat="1" x14ac:dyDescent="0.25">
      <c r="D2010" s="215"/>
      <c r="J2010" s="215"/>
    </row>
    <row r="2011" spans="4:10" s="3" customFormat="1" x14ac:dyDescent="0.25">
      <c r="D2011" s="215"/>
      <c r="J2011" s="215"/>
    </row>
    <row r="2012" spans="4:10" s="3" customFormat="1" x14ac:dyDescent="0.25">
      <c r="D2012" s="215"/>
      <c r="J2012" s="215"/>
    </row>
    <row r="2013" spans="4:10" s="3" customFormat="1" x14ac:dyDescent="0.25">
      <c r="D2013" s="215"/>
      <c r="J2013" s="215"/>
    </row>
    <row r="2014" spans="4:10" s="3" customFormat="1" x14ac:dyDescent="0.25">
      <c r="D2014" s="215"/>
      <c r="J2014" s="215"/>
    </row>
    <row r="2015" spans="4:10" s="3" customFormat="1" x14ac:dyDescent="0.25">
      <c r="D2015" s="215"/>
      <c r="J2015" s="215"/>
    </row>
    <row r="2016" spans="4:10" s="3" customFormat="1" x14ac:dyDescent="0.25">
      <c r="D2016" s="215"/>
      <c r="J2016" s="215"/>
    </row>
    <row r="2017" spans="4:10" s="3" customFormat="1" x14ac:dyDescent="0.25">
      <c r="D2017" s="215"/>
      <c r="J2017" s="215"/>
    </row>
    <row r="2018" spans="4:10" s="3" customFormat="1" x14ac:dyDescent="0.25">
      <c r="D2018" s="215"/>
      <c r="J2018" s="215"/>
    </row>
    <row r="2019" spans="4:10" s="3" customFormat="1" x14ac:dyDescent="0.25">
      <c r="D2019" s="215"/>
      <c r="J2019" s="215"/>
    </row>
    <row r="2020" spans="4:10" s="3" customFormat="1" x14ac:dyDescent="0.25">
      <c r="D2020" s="215"/>
      <c r="J2020" s="215"/>
    </row>
    <row r="2021" spans="4:10" s="3" customFormat="1" x14ac:dyDescent="0.25">
      <c r="D2021" s="215"/>
      <c r="J2021" s="215"/>
    </row>
    <row r="2022" spans="4:10" s="3" customFormat="1" x14ac:dyDescent="0.25">
      <c r="D2022" s="215"/>
      <c r="J2022" s="215"/>
    </row>
    <row r="2023" spans="4:10" s="3" customFormat="1" x14ac:dyDescent="0.25">
      <c r="D2023" s="215"/>
      <c r="J2023" s="215"/>
    </row>
    <row r="2024" spans="4:10" s="3" customFormat="1" x14ac:dyDescent="0.25">
      <c r="D2024" s="215"/>
      <c r="J2024" s="215"/>
    </row>
    <row r="2025" spans="4:10" s="3" customFormat="1" x14ac:dyDescent="0.25">
      <c r="D2025" s="215"/>
      <c r="J2025" s="215"/>
    </row>
    <row r="2026" spans="4:10" s="3" customFormat="1" x14ac:dyDescent="0.25">
      <c r="D2026" s="215"/>
      <c r="J2026" s="215"/>
    </row>
    <row r="2027" spans="4:10" s="3" customFormat="1" x14ac:dyDescent="0.25">
      <c r="D2027" s="215"/>
      <c r="J2027" s="215"/>
    </row>
    <row r="2028" spans="4:10" s="3" customFormat="1" x14ac:dyDescent="0.25">
      <c r="D2028" s="215"/>
      <c r="J2028" s="215"/>
    </row>
    <row r="2029" spans="4:10" s="3" customFormat="1" x14ac:dyDescent="0.25">
      <c r="D2029" s="215"/>
      <c r="J2029" s="215"/>
    </row>
    <row r="2030" spans="4:10" s="3" customFormat="1" x14ac:dyDescent="0.25">
      <c r="D2030" s="215"/>
      <c r="J2030" s="215"/>
    </row>
    <row r="2031" spans="4:10" s="3" customFormat="1" x14ac:dyDescent="0.25">
      <c r="D2031" s="215"/>
      <c r="J2031" s="215"/>
    </row>
    <row r="2032" spans="4:10" s="3" customFormat="1" x14ac:dyDescent="0.25">
      <c r="D2032" s="215"/>
      <c r="J2032" s="215"/>
    </row>
    <row r="2033" spans="4:10" s="3" customFormat="1" x14ac:dyDescent="0.25">
      <c r="D2033" s="215"/>
      <c r="J2033" s="215"/>
    </row>
    <row r="2034" spans="4:10" s="3" customFormat="1" x14ac:dyDescent="0.25">
      <c r="D2034" s="215"/>
      <c r="J2034" s="215"/>
    </row>
    <row r="2035" spans="4:10" s="3" customFormat="1" x14ac:dyDescent="0.25">
      <c r="D2035" s="215"/>
      <c r="J2035" s="215"/>
    </row>
    <row r="2036" spans="4:10" s="3" customFormat="1" x14ac:dyDescent="0.25">
      <c r="D2036" s="215"/>
      <c r="J2036" s="215"/>
    </row>
    <row r="2037" spans="4:10" s="3" customFormat="1" x14ac:dyDescent="0.25">
      <c r="D2037" s="215"/>
      <c r="J2037" s="215"/>
    </row>
    <row r="2038" spans="4:10" s="3" customFormat="1" x14ac:dyDescent="0.25">
      <c r="D2038" s="215"/>
      <c r="J2038" s="215"/>
    </row>
    <row r="2039" spans="4:10" s="3" customFormat="1" x14ac:dyDescent="0.25">
      <c r="D2039" s="215"/>
      <c r="J2039" s="215"/>
    </row>
    <row r="2040" spans="4:10" s="3" customFormat="1" x14ac:dyDescent="0.25">
      <c r="D2040" s="215"/>
      <c r="J2040" s="215"/>
    </row>
    <row r="2041" spans="4:10" s="3" customFormat="1" x14ac:dyDescent="0.25">
      <c r="D2041" s="215"/>
      <c r="J2041" s="215"/>
    </row>
    <row r="2042" spans="4:10" s="3" customFormat="1" x14ac:dyDescent="0.25">
      <c r="D2042" s="215"/>
      <c r="J2042" s="215"/>
    </row>
    <row r="2043" spans="4:10" s="3" customFormat="1" x14ac:dyDescent="0.25">
      <c r="D2043" s="215"/>
      <c r="J2043" s="215"/>
    </row>
    <row r="2044" spans="4:10" s="3" customFormat="1" x14ac:dyDescent="0.25">
      <c r="D2044" s="215"/>
      <c r="J2044" s="215"/>
    </row>
    <row r="2045" spans="4:10" s="3" customFormat="1" x14ac:dyDescent="0.25">
      <c r="D2045" s="215"/>
      <c r="J2045" s="215"/>
    </row>
    <row r="2046" spans="4:10" s="3" customFormat="1" x14ac:dyDescent="0.25">
      <c r="D2046" s="215"/>
      <c r="J2046" s="215"/>
    </row>
    <row r="2047" spans="4:10" s="3" customFormat="1" x14ac:dyDescent="0.25">
      <c r="D2047" s="215"/>
      <c r="J2047" s="215"/>
    </row>
    <row r="2048" spans="4:10" s="3" customFormat="1" x14ac:dyDescent="0.25">
      <c r="D2048" s="215"/>
      <c r="J2048" s="215"/>
    </row>
    <row r="2049" spans="4:10" s="3" customFormat="1" x14ac:dyDescent="0.25">
      <c r="D2049" s="215"/>
      <c r="J2049" s="215"/>
    </row>
    <row r="2050" spans="4:10" s="3" customFormat="1" x14ac:dyDescent="0.25">
      <c r="D2050" s="215"/>
      <c r="J2050" s="215"/>
    </row>
    <row r="2051" spans="4:10" s="3" customFormat="1" x14ac:dyDescent="0.25">
      <c r="D2051" s="215"/>
      <c r="J2051" s="215"/>
    </row>
    <row r="2052" spans="4:10" s="3" customFormat="1" x14ac:dyDescent="0.25">
      <c r="D2052" s="215"/>
      <c r="J2052" s="215"/>
    </row>
    <row r="2053" spans="4:10" s="3" customFormat="1" x14ac:dyDescent="0.25">
      <c r="D2053" s="215"/>
      <c r="J2053" s="215"/>
    </row>
    <row r="2054" spans="4:10" s="3" customFormat="1" x14ac:dyDescent="0.25">
      <c r="D2054" s="215"/>
      <c r="J2054" s="215"/>
    </row>
    <row r="2055" spans="4:10" s="3" customFormat="1" x14ac:dyDescent="0.25">
      <c r="D2055" s="215"/>
      <c r="J2055" s="215"/>
    </row>
    <row r="2056" spans="4:10" s="3" customFormat="1" x14ac:dyDescent="0.25">
      <c r="D2056" s="215"/>
      <c r="J2056" s="215"/>
    </row>
    <row r="2057" spans="4:10" s="3" customFormat="1" x14ac:dyDescent="0.25">
      <c r="D2057" s="215"/>
      <c r="J2057" s="215"/>
    </row>
    <row r="2058" spans="4:10" s="3" customFormat="1" x14ac:dyDescent="0.25">
      <c r="D2058" s="215"/>
      <c r="J2058" s="215"/>
    </row>
    <row r="2059" spans="4:10" s="3" customFormat="1" x14ac:dyDescent="0.25">
      <c r="D2059" s="215"/>
      <c r="J2059" s="215"/>
    </row>
    <row r="2060" spans="4:10" s="3" customFormat="1" x14ac:dyDescent="0.25">
      <c r="D2060" s="215"/>
      <c r="J2060" s="215"/>
    </row>
    <row r="2061" spans="4:10" s="3" customFormat="1" x14ac:dyDescent="0.25">
      <c r="D2061" s="215"/>
      <c r="J2061" s="215"/>
    </row>
    <row r="2062" spans="4:10" s="3" customFormat="1" x14ac:dyDescent="0.25">
      <c r="D2062" s="215"/>
      <c r="J2062" s="215"/>
    </row>
    <row r="2063" spans="4:10" s="3" customFormat="1" x14ac:dyDescent="0.25">
      <c r="D2063" s="215"/>
      <c r="J2063" s="215"/>
    </row>
    <row r="2064" spans="4:10" s="3" customFormat="1" x14ac:dyDescent="0.25">
      <c r="D2064" s="215"/>
      <c r="J2064" s="215"/>
    </row>
    <row r="2065" spans="4:10" s="3" customFormat="1" x14ac:dyDescent="0.25">
      <c r="D2065" s="215"/>
      <c r="J2065" s="215"/>
    </row>
    <row r="2066" spans="4:10" s="3" customFormat="1" x14ac:dyDescent="0.25">
      <c r="D2066" s="215"/>
      <c r="J2066" s="215"/>
    </row>
    <row r="2067" spans="4:10" s="3" customFormat="1" x14ac:dyDescent="0.25">
      <c r="D2067" s="215"/>
      <c r="J2067" s="215"/>
    </row>
    <row r="2068" spans="4:10" s="3" customFormat="1" x14ac:dyDescent="0.25">
      <c r="D2068" s="215"/>
      <c r="J2068" s="215"/>
    </row>
    <row r="2069" spans="4:10" s="3" customFormat="1" x14ac:dyDescent="0.25">
      <c r="D2069" s="215"/>
      <c r="J2069" s="215"/>
    </row>
    <row r="2070" spans="4:10" s="3" customFormat="1" x14ac:dyDescent="0.25">
      <c r="D2070" s="215"/>
      <c r="J2070" s="215"/>
    </row>
    <row r="2071" spans="4:10" s="3" customFormat="1" x14ac:dyDescent="0.25">
      <c r="D2071" s="215"/>
      <c r="J2071" s="215"/>
    </row>
    <row r="2072" spans="4:10" s="3" customFormat="1" x14ac:dyDescent="0.25">
      <c r="D2072" s="215"/>
      <c r="J2072" s="215"/>
    </row>
    <row r="2073" spans="4:10" s="3" customFormat="1" x14ac:dyDescent="0.25">
      <c r="D2073" s="215"/>
      <c r="J2073" s="215"/>
    </row>
    <row r="2074" spans="4:10" s="3" customFormat="1" x14ac:dyDescent="0.25">
      <c r="D2074" s="215"/>
      <c r="J2074" s="215"/>
    </row>
    <row r="2075" spans="4:10" s="3" customFormat="1" x14ac:dyDescent="0.25">
      <c r="D2075" s="215"/>
      <c r="J2075" s="215"/>
    </row>
    <row r="2076" spans="4:10" s="3" customFormat="1" x14ac:dyDescent="0.25">
      <c r="D2076" s="215"/>
      <c r="J2076" s="215"/>
    </row>
    <row r="2077" spans="4:10" s="3" customFormat="1" x14ac:dyDescent="0.25">
      <c r="D2077" s="215"/>
      <c r="J2077" s="215"/>
    </row>
    <row r="2078" spans="4:10" s="3" customFormat="1" x14ac:dyDescent="0.25">
      <c r="D2078" s="215"/>
      <c r="J2078" s="215"/>
    </row>
    <row r="2079" spans="4:10" s="3" customFormat="1" x14ac:dyDescent="0.25">
      <c r="D2079" s="215"/>
      <c r="J2079" s="215"/>
    </row>
    <row r="2080" spans="4:10" s="3" customFormat="1" x14ac:dyDescent="0.25">
      <c r="D2080" s="215"/>
      <c r="J2080" s="215"/>
    </row>
    <row r="2081" spans="4:10" s="3" customFormat="1" x14ac:dyDescent="0.25">
      <c r="D2081" s="215"/>
      <c r="J2081" s="215"/>
    </row>
    <row r="2082" spans="4:10" s="3" customFormat="1" x14ac:dyDescent="0.25">
      <c r="D2082" s="215"/>
      <c r="J2082" s="215"/>
    </row>
    <row r="2083" spans="4:10" s="3" customFormat="1" x14ac:dyDescent="0.25">
      <c r="D2083" s="215"/>
      <c r="J2083" s="215"/>
    </row>
    <row r="2084" spans="4:10" s="3" customFormat="1" x14ac:dyDescent="0.25">
      <c r="D2084" s="215"/>
      <c r="J2084" s="215"/>
    </row>
    <row r="2085" spans="4:10" s="3" customFormat="1" x14ac:dyDescent="0.25">
      <c r="D2085" s="215"/>
      <c r="J2085" s="215"/>
    </row>
    <row r="2086" spans="4:10" s="3" customFormat="1" x14ac:dyDescent="0.25">
      <c r="D2086" s="215"/>
      <c r="J2086" s="215"/>
    </row>
    <row r="2087" spans="4:10" s="3" customFormat="1" x14ac:dyDescent="0.25">
      <c r="D2087" s="215"/>
      <c r="J2087" s="215"/>
    </row>
    <row r="2088" spans="4:10" s="3" customFormat="1" x14ac:dyDescent="0.25">
      <c r="D2088" s="215"/>
      <c r="J2088" s="215"/>
    </row>
    <row r="2089" spans="4:10" s="3" customFormat="1" x14ac:dyDescent="0.25">
      <c r="D2089" s="215"/>
      <c r="J2089" s="215"/>
    </row>
    <row r="2090" spans="4:10" s="3" customFormat="1" x14ac:dyDescent="0.25">
      <c r="D2090" s="215"/>
      <c r="J2090" s="215"/>
    </row>
    <row r="2091" spans="4:10" s="3" customFormat="1" x14ac:dyDescent="0.25">
      <c r="D2091" s="215"/>
      <c r="J2091" s="215"/>
    </row>
    <row r="2092" spans="4:10" s="3" customFormat="1" x14ac:dyDescent="0.25">
      <c r="D2092" s="215"/>
      <c r="J2092" s="215"/>
    </row>
    <row r="2093" spans="4:10" s="3" customFormat="1" x14ac:dyDescent="0.25">
      <c r="D2093" s="215"/>
      <c r="J2093" s="215"/>
    </row>
    <row r="2094" spans="4:10" s="3" customFormat="1" x14ac:dyDescent="0.25">
      <c r="D2094" s="215"/>
      <c r="J2094" s="215"/>
    </row>
    <row r="2095" spans="4:10" s="3" customFormat="1" x14ac:dyDescent="0.25">
      <c r="D2095" s="215"/>
      <c r="J2095" s="215"/>
    </row>
    <row r="2096" spans="4:10" s="3" customFormat="1" x14ac:dyDescent="0.25">
      <c r="D2096" s="215"/>
      <c r="J2096" s="215"/>
    </row>
    <row r="2097" spans="4:10" s="3" customFormat="1" x14ac:dyDescent="0.25">
      <c r="D2097" s="215"/>
      <c r="J2097" s="215"/>
    </row>
    <row r="2098" spans="4:10" s="3" customFormat="1" x14ac:dyDescent="0.25">
      <c r="D2098" s="215"/>
      <c r="J2098" s="215"/>
    </row>
    <row r="2099" spans="4:10" s="3" customFormat="1" x14ac:dyDescent="0.25">
      <c r="D2099" s="215"/>
      <c r="J2099" s="215"/>
    </row>
    <row r="2100" spans="4:10" s="3" customFormat="1" x14ac:dyDescent="0.25">
      <c r="D2100" s="215"/>
      <c r="J2100" s="215"/>
    </row>
    <row r="2101" spans="4:10" s="3" customFormat="1" x14ac:dyDescent="0.25">
      <c r="D2101" s="215"/>
      <c r="J2101" s="215"/>
    </row>
    <row r="2102" spans="4:10" s="3" customFormat="1" x14ac:dyDescent="0.25">
      <c r="D2102" s="215"/>
      <c r="J2102" s="215"/>
    </row>
    <row r="2103" spans="4:10" s="3" customFormat="1" x14ac:dyDescent="0.25">
      <c r="D2103" s="215"/>
      <c r="J2103" s="215"/>
    </row>
    <row r="2104" spans="4:10" s="3" customFormat="1" x14ac:dyDescent="0.25">
      <c r="D2104" s="215"/>
      <c r="J2104" s="215"/>
    </row>
    <row r="2105" spans="4:10" s="3" customFormat="1" x14ac:dyDescent="0.25">
      <c r="D2105" s="215"/>
      <c r="J2105" s="215"/>
    </row>
    <row r="2106" spans="4:10" s="3" customFormat="1" x14ac:dyDescent="0.25">
      <c r="D2106" s="215"/>
      <c r="J2106" s="215"/>
    </row>
    <row r="2107" spans="4:10" s="3" customFormat="1" x14ac:dyDescent="0.25">
      <c r="D2107" s="215"/>
      <c r="J2107" s="215"/>
    </row>
    <row r="2108" spans="4:10" s="3" customFormat="1" x14ac:dyDescent="0.25">
      <c r="D2108" s="215"/>
      <c r="J2108" s="215"/>
    </row>
    <row r="2109" spans="4:10" s="3" customFormat="1" x14ac:dyDescent="0.25">
      <c r="D2109" s="215"/>
      <c r="J2109" s="215"/>
    </row>
    <row r="2110" spans="4:10" s="3" customFormat="1" x14ac:dyDescent="0.25">
      <c r="D2110" s="215"/>
      <c r="J2110" s="215"/>
    </row>
    <row r="2111" spans="4:10" s="3" customFormat="1" x14ac:dyDescent="0.25">
      <c r="D2111" s="215"/>
      <c r="J2111" s="215"/>
    </row>
    <row r="2112" spans="4:10" s="3" customFormat="1" x14ac:dyDescent="0.25">
      <c r="D2112" s="215"/>
      <c r="J2112" s="215"/>
    </row>
    <row r="2113" spans="4:10" s="3" customFormat="1" x14ac:dyDescent="0.25">
      <c r="D2113" s="215"/>
      <c r="J2113" s="215"/>
    </row>
    <row r="2114" spans="4:10" s="3" customFormat="1" x14ac:dyDescent="0.25">
      <c r="D2114" s="215"/>
      <c r="J2114" s="215"/>
    </row>
    <row r="2115" spans="4:10" s="3" customFormat="1" x14ac:dyDescent="0.25">
      <c r="D2115" s="215"/>
      <c r="J2115" s="215"/>
    </row>
    <row r="2116" spans="4:10" s="3" customFormat="1" x14ac:dyDescent="0.25">
      <c r="D2116" s="215"/>
      <c r="J2116" s="215"/>
    </row>
    <row r="2117" spans="4:10" s="3" customFormat="1" x14ac:dyDescent="0.25">
      <c r="D2117" s="215"/>
      <c r="J2117" s="215"/>
    </row>
    <row r="2118" spans="4:10" s="3" customFormat="1" x14ac:dyDescent="0.25">
      <c r="D2118" s="215"/>
      <c r="J2118" s="215"/>
    </row>
    <row r="2119" spans="4:10" s="3" customFormat="1" x14ac:dyDescent="0.25">
      <c r="D2119" s="215"/>
      <c r="J2119" s="215"/>
    </row>
    <row r="2120" spans="4:10" s="3" customFormat="1" x14ac:dyDescent="0.25">
      <c r="D2120" s="215"/>
      <c r="J2120" s="215"/>
    </row>
    <row r="2121" spans="4:10" s="3" customFormat="1" x14ac:dyDescent="0.25">
      <c r="D2121" s="215"/>
      <c r="J2121" s="215"/>
    </row>
    <row r="2122" spans="4:10" s="3" customFormat="1" x14ac:dyDescent="0.25">
      <c r="D2122" s="215"/>
      <c r="J2122" s="215"/>
    </row>
    <row r="2123" spans="4:10" s="3" customFormat="1" x14ac:dyDescent="0.25">
      <c r="D2123" s="215"/>
      <c r="J2123" s="215"/>
    </row>
    <row r="2124" spans="4:10" s="3" customFormat="1" x14ac:dyDescent="0.25">
      <c r="D2124" s="215"/>
      <c r="J2124" s="215"/>
    </row>
    <row r="2125" spans="4:10" s="3" customFormat="1" x14ac:dyDescent="0.25">
      <c r="D2125" s="215"/>
      <c r="J2125" s="215"/>
    </row>
    <row r="2126" spans="4:10" s="3" customFormat="1" x14ac:dyDescent="0.25">
      <c r="D2126" s="215"/>
      <c r="J2126" s="215"/>
    </row>
    <row r="2127" spans="4:10" s="3" customFormat="1" x14ac:dyDescent="0.25">
      <c r="D2127" s="215"/>
      <c r="J2127" s="215"/>
    </row>
    <row r="2128" spans="4:10" s="3" customFormat="1" x14ac:dyDescent="0.25">
      <c r="D2128" s="215"/>
      <c r="J2128" s="215"/>
    </row>
    <row r="2129" spans="4:10" s="3" customFormat="1" x14ac:dyDescent="0.25">
      <c r="D2129" s="215"/>
      <c r="J2129" s="215"/>
    </row>
    <row r="2130" spans="4:10" s="3" customFormat="1" x14ac:dyDescent="0.25">
      <c r="D2130" s="215"/>
      <c r="J2130" s="215"/>
    </row>
    <row r="2131" spans="4:10" s="3" customFormat="1" x14ac:dyDescent="0.25">
      <c r="D2131" s="215"/>
      <c r="J2131" s="215"/>
    </row>
    <row r="2132" spans="4:10" s="3" customFormat="1" x14ac:dyDescent="0.25">
      <c r="D2132" s="215"/>
      <c r="J2132" s="215"/>
    </row>
    <row r="2133" spans="4:10" s="3" customFormat="1" x14ac:dyDescent="0.25">
      <c r="D2133" s="215"/>
      <c r="J2133" s="215"/>
    </row>
    <row r="2134" spans="4:10" s="3" customFormat="1" x14ac:dyDescent="0.25">
      <c r="D2134" s="215"/>
      <c r="J2134" s="215"/>
    </row>
    <row r="2135" spans="4:10" s="3" customFormat="1" x14ac:dyDescent="0.25">
      <c r="D2135" s="215"/>
      <c r="J2135" s="215"/>
    </row>
    <row r="2136" spans="4:10" s="3" customFormat="1" x14ac:dyDescent="0.25">
      <c r="D2136" s="215"/>
      <c r="J2136" s="215"/>
    </row>
    <row r="2137" spans="4:10" s="3" customFormat="1" x14ac:dyDescent="0.25">
      <c r="D2137" s="215"/>
      <c r="J2137" s="215"/>
    </row>
    <row r="2138" spans="4:10" s="3" customFormat="1" x14ac:dyDescent="0.25">
      <c r="D2138" s="215"/>
      <c r="J2138" s="215"/>
    </row>
    <row r="2139" spans="4:10" s="3" customFormat="1" x14ac:dyDescent="0.25">
      <c r="D2139" s="215"/>
      <c r="J2139" s="215"/>
    </row>
    <row r="2140" spans="4:10" s="3" customFormat="1" x14ac:dyDescent="0.25">
      <c r="D2140" s="215"/>
      <c r="J2140" s="215"/>
    </row>
    <row r="2141" spans="4:10" s="3" customFormat="1" x14ac:dyDescent="0.25">
      <c r="D2141" s="215"/>
      <c r="J2141" s="215"/>
    </row>
    <row r="2142" spans="4:10" s="3" customFormat="1" x14ac:dyDescent="0.25">
      <c r="D2142" s="215"/>
      <c r="J2142" s="215"/>
    </row>
    <row r="2143" spans="4:10" s="3" customFormat="1" x14ac:dyDescent="0.25">
      <c r="D2143" s="215"/>
      <c r="J2143" s="215"/>
    </row>
    <row r="2144" spans="4:10" s="3" customFormat="1" x14ac:dyDescent="0.25">
      <c r="D2144" s="215"/>
      <c r="J2144" s="215"/>
    </row>
    <row r="2145" spans="4:10" s="3" customFormat="1" x14ac:dyDescent="0.25">
      <c r="D2145" s="215"/>
      <c r="J2145" s="215"/>
    </row>
    <row r="2146" spans="4:10" s="3" customFormat="1" x14ac:dyDescent="0.25">
      <c r="D2146" s="215"/>
      <c r="J2146" s="215"/>
    </row>
    <row r="2147" spans="4:10" s="3" customFormat="1" x14ac:dyDescent="0.25">
      <c r="D2147" s="215"/>
      <c r="J2147" s="215"/>
    </row>
    <row r="2148" spans="4:10" s="3" customFormat="1" x14ac:dyDescent="0.25">
      <c r="D2148" s="215"/>
      <c r="J2148" s="215"/>
    </row>
    <row r="2149" spans="4:10" s="3" customFormat="1" x14ac:dyDescent="0.25">
      <c r="D2149" s="215"/>
      <c r="J2149" s="215"/>
    </row>
    <row r="2150" spans="4:10" s="3" customFormat="1" x14ac:dyDescent="0.25">
      <c r="D2150" s="215"/>
      <c r="J2150" s="215"/>
    </row>
    <row r="2151" spans="4:10" s="3" customFormat="1" x14ac:dyDescent="0.25">
      <c r="D2151" s="215"/>
      <c r="J2151" s="215"/>
    </row>
    <row r="2152" spans="4:10" s="3" customFormat="1" x14ac:dyDescent="0.25">
      <c r="D2152" s="215"/>
      <c r="J2152" s="215"/>
    </row>
    <row r="2153" spans="4:10" s="3" customFormat="1" x14ac:dyDescent="0.25">
      <c r="D2153" s="215"/>
      <c r="J2153" s="215"/>
    </row>
    <row r="2154" spans="4:10" s="3" customFormat="1" x14ac:dyDescent="0.25">
      <c r="D2154" s="215"/>
      <c r="J2154" s="215"/>
    </row>
    <row r="2155" spans="4:10" s="3" customFormat="1" x14ac:dyDescent="0.25">
      <c r="D2155" s="215"/>
      <c r="J2155" s="215"/>
    </row>
    <row r="2156" spans="4:10" s="3" customFormat="1" x14ac:dyDescent="0.25">
      <c r="D2156" s="215"/>
      <c r="J2156" s="215"/>
    </row>
    <row r="2157" spans="4:10" s="3" customFormat="1" x14ac:dyDescent="0.25">
      <c r="D2157" s="215"/>
      <c r="J2157" s="215"/>
    </row>
    <row r="2158" spans="4:10" s="3" customFormat="1" x14ac:dyDescent="0.25">
      <c r="D2158" s="215"/>
      <c r="J2158" s="215"/>
    </row>
    <row r="2159" spans="4:10" s="3" customFormat="1" x14ac:dyDescent="0.25">
      <c r="D2159" s="215"/>
      <c r="J2159" s="215"/>
    </row>
    <row r="2160" spans="4:10" s="3" customFormat="1" x14ac:dyDescent="0.25">
      <c r="D2160" s="215"/>
      <c r="J2160" s="215"/>
    </row>
    <row r="2161" spans="4:10" s="3" customFormat="1" x14ac:dyDescent="0.25">
      <c r="D2161" s="215"/>
      <c r="J2161" s="215"/>
    </row>
    <row r="2162" spans="4:10" s="3" customFormat="1" x14ac:dyDescent="0.25">
      <c r="D2162" s="215"/>
      <c r="J2162" s="215"/>
    </row>
    <row r="2163" spans="4:10" s="3" customFormat="1" x14ac:dyDescent="0.25">
      <c r="D2163" s="215"/>
      <c r="J2163" s="215"/>
    </row>
    <row r="2164" spans="4:10" s="3" customFormat="1" x14ac:dyDescent="0.25">
      <c r="D2164" s="215"/>
      <c r="J2164" s="215"/>
    </row>
    <row r="2165" spans="4:10" s="3" customFormat="1" x14ac:dyDescent="0.25">
      <c r="D2165" s="215"/>
      <c r="J2165" s="215"/>
    </row>
    <row r="2166" spans="4:10" s="3" customFormat="1" x14ac:dyDescent="0.25">
      <c r="D2166" s="215"/>
      <c r="J2166" s="215"/>
    </row>
    <row r="2167" spans="4:10" s="3" customFormat="1" x14ac:dyDescent="0.25">
      <c r="D2167" s="215"/>
      <c r="J2167" s="215"/>
    </row>
    <row r="2168" spans="4:10" s="3" customFormat="1" x14ac:dyDescent="0.25">
      <c r="D2168" s="215"/>
      <c r="J2168" s="215"/>
    </row>
    <row r="2169" spans="4:10" s="3" customFormat="1" x14ac:dyDescent="0.25">
      <c r="D2169" s="215"/>
      <c r="J2169" s="215"/>
    </row>
    <row r="2170" spans="4:10" s="3" customFormat="1" x14ac:dyDescent="0.25">
      <c r="D2170" s="215"/>
      <c r="J2170" s="215"/>
    </row>
    <row r="2171" spans="4:10" s="3" customFormat="1" x14ac:dyDescent="0.25">
      <c r="D2171" s="215"/>
      <c r="J2171" s="215"/>
    </row>
    <row r="2172" spans="4:10" s="3" customFormat="1" x14ac:dyDescent="0.25">
      <c r="D2172" s="215"/>
      <c r="J2172" s="215"/>
    </row>
    <row r="2173" spans="4:10" s="3" customFormat="1" x14ac:dyDescent="0.25">
      <c r="D2173" s="215"/>
      <c r="J2173" s="215"/>
    </row>
    <row r="2174" spans="4:10" s="3" customFormat="1" x14ac:dyDescent="0.25">
      <c r="D2174" s="215"/>
      <c r="J2174" s="215"/>
    </row>
    <row r="2175" spans="4:10" s="3" customFormat="1" x14ac:dyDescent="0.25">
      <c r="D2175" s="215"/>
      <c r="J2175" s="215"/>
    </row>
    <row r="2176" spans="4:10" s="3" customFormat="1" x14ac:dyDescent="0.25">
      <c r="D2176" s="215"/>
      <c r="J2176" s="215"/>
    </row>
    <row r="2177" spans="4:10" s="3" customFormat="1" x14ac:dyDescent="0.25">
      <c r="D2177" s="215"/>
      <c r="J2177" s="215"/>
    </row>
    <row r="2178" spans="4:10" s="3" customFormat="1" x14ac:dyDescent="0.25">
      <c r="D2178" s="215"/>
      <c r="J2178" s="215"/>
    </row>
    <row r="2179" spans="4:10" s="3" customFormat="1" x14ac:dyDescent="0.25">
      <c r="D2179" s="215"/>
      <c r="J2179" s="215"/>
    </row>
    <row r="2180" spans="4:10" s="3" customFormat="1" x14ac:dyDescent="0.25">
      <c r="D2180" s="215"/>
      <c r="J2180" s="215"/>
    </row>
    <row r="2181" spans="4:10" s="3" customFormat="1" x14ac:dyDescent="0.25">
      <c r="D2181" s="215"/>
      <c r="J2181" s="215"/>
    </row>
    <row r="2182" spans="4:10" s="3" customFormat="1" x14ac:dyDescent="0.25">
      <c r="D2182" s="215"/>
      <c r="J2182" s="215"/>
    </row>
    <row r="2183" spans="4:10" s="3" customFormat="1" x14ac:dyDescent="0.25">
      <c r="D2183" s="215"/>
      <c r="J2183" s="215"/>
    </row>
    <row r="2184" spans="4:10" s="3" customFormat="1" x14ac:dyDescent="0.25">
      <c r="D2184" s="215"/>
      <c r="J2184" s="215"/>
    </row>
    <row r="2185" spans="4:10" s="3" customFormat="1" x14ac:dyDescent="0.25">
      <c r="D2185" s="215"/>
      <c r="J2185" s="215"/>
    </row>
    <row r="2186" spans="4:10" s="3" customFormat="1" x14ac:dyDescent="0.25">
      <c r="D2186" s="215"/>
      <c r="J2186" s="215"/>
    </row>
    <row r="2187" spans="4:10" s="3" customFormat="1" x14ac:dyDescent="0.25">
      <c r="D2187" s="215"/>
      <c r="J2187" s="215"/>
    </row>
    <row r="2188" spans="4:10" s="3" customFormat="1" x14ac:dyDescent="0.25">
      <c r="D2188" s="215"/>
      <c r="J2188" s="215"/>
    </row>
    <row r="2189" spans="4:10" s="3" customFormat="1" x14ac:dyDescent="0.25">
      <c r="D2189" s="215"/>
      <c r="J2189" s="215"/>
    </row>
    <row r="2190" spans="4:10" s="3" customFormat="1" x14ac:dyDescent="0.25">
      <c r="D2190" s="215"/>
      <c r="J2190" s="215"/>
    </row>
    <row r="2191" spans="4:10" s="3" customFormat="1" x14ac:dyDescent="0.25">
      <c r="D2191" s="215"/>
      <c r="J2191" s="215"/>
    </row>
    <row r="2192" spans="4:10" s="3" customFormat="1" x14ac:dyDescent="0.25">
      <c r="D2192" s="215"/>
      <c r="J2192" s="215"/>
    </row>
    <row r="2193" spans="4:10" s="3" customFormat="1" x14ac:dyDescent="0.25">
      <c r="D2193" s="215"/>
      <c r="J2193" s="215"/>
    </row>
    <row r="2194" spans="4:10" s="3" customFormat="1" x14ac:dyDescent="0.25">
      <c r="D2194" s="215"/>
      <c r="J2194" s="215"/>
    </row>
    <row r="2195" spans="4:10" s="3" customFormat="1" x14ac:dyDescent="0.25">
      <c r="D2195" s="215"/>
      <c r="J2195" s="215"/>
    </row>
    <row r="2196" spans="4:10" s="3" customFormat="1" x14ac:dyDescent="0.25">
      <c r="D2196" s="215"/>
      <c r="J2196" s="215"/>
    </row>
    <row r="2197" spans="4:10" s="3" customFormat="1" x14ac:dyDescent="0.25">
      <c r="D2197" s="215"/>
      <c r="J2197" s="215"/>
    </row>
    <row r="2198" spans="4:10" s="3" customFormat="1" x14ac:dyDescent="0.25">
      <c r="D2198" s="215"/>
      <c r="J2198" s="215"/>
    </row>
    <row r="2199" spans="4:10" s="3" customFormat="1" x14ac:dyDescent="0.25">
      <c r="D2199" s="215"/>
      <c r="J2199" s="215"/>
    </row>
    <row r="2200" spans="4:10" s="3" customFormat="1" x14ac:dyDescent="0.25">
      <c r="D2200" s="215"/>
      <c r="J2200" s="215"/>
    </row>
    <row r="2201" spans="4:10" s="3" customFormat="1" x14ac:dyDescent="0.25">
      <c r="D2201" s="215"/>
      <c r="J2201" s="215"/>
    </row>
    <row r="2202" spans="4:10" s="3" customFormat="1" x14ac:dyDescent="0.25">
      <c r="D2202" s="215"/>
      <c r="J2202" s="215"/>
    </row>
    <row r="2203" spans="4:10" s="3" customFormat="1" x14ac:dyDescent="0.25">
      <c r="D2203" s="215"/>
      <c r="J2203" s="215"/>
    </row>
    <row r="2204" spans="4:10" s="3" customFormat="1" x14ac:dyDescent="0.25">
      <c r="D2204" s="215"/>
      <c r="J2204" s="215"/>
    </row>
    <row r="2205" spans="4:10" s="3" customFormat="1" x14ac:dyDescent="0.25">
      <c r="D2205" s="215"/>
      <c r="J2205" s="215"/>
    </row>
    <row r="2206" spans="4:10" s="3" customFormat="1" x14ac:dyDescent="0.25">
      <c r="D2206" s="215"/>
      <c r="J2206" s="215"/>
    </row>
    <row r="2207" spans="4:10" s="3" customFormat="1" x14ac:dyDescent="0.25">
      <c r="D2207" s="215"/>
      <c r="J2207" s="215"/>
    </row>
    <row r="2208" spans="4:10" s="3" customFormat="1" x14ac:dyDescent="0.25">
      <c r="D2208" s="215"/>
      <c r="J2208" s="215"/>
    </row>
    <row r="2209" spans="4:10" s="3" customFormat="1" x14ac:dyDescent="0.25">
      <c r="D2209" s="215"/>
      <c r="J2209" s="215"/>
    </row>
    <row r="2210" spans="4:10" s="3" customFormat="1" x14ac:dyDescent="0.25">
      <c r="D2210" s="215"/>
      <c r="J2210" s="215"/>
    </row>
    <row r="2211" spans="4:10" s="3" customFormat="1" x14ac:dyDescent="0.25">
      <c r="D2211" s="215"/>
      <c r="J2211" s="215"/>
    </row>
    <row r="2212" spans="4:10" s="3" customFormat="1" x14ac:dyDescent="0.25">
      <c r="D2212" s="215"/>
      <c r="J2212" s="215"/>
    </row>
    <row r="2213" spans="4:10" s="3" customFormat="1" x14ac:dyDescent="0.25">
      <c r="D2213" s="215"/>
      <c r="J2213" s="215"/>
    </row>
    <row r="2214" spans="4:10" s="3" customFormat="1" x14ac:dyDescent="0.25">
      <c r="D2214" s="215"/>
      <c r="J2214" s="215"/>
    </row>
    <row r="2215" spans="4:10" s="3" customFormat="1" x14ac:dyDescent="0.25">
      <c r="D2215" s="215"/>
      <c r="J2215" s="215"/>
    </row>
    <row r="2216" spans="4:10" s="3" customFormat="1" x14ac:dyDescent="0.25">
      <c r="D2216" s="215"/>
      <c r="J2216" s="215"/>
    </row>
    <row r="2217" spans="4:10" s="3" customFormat="1" x14ac:dyDescent="0.25">
      <c r="D2217" s="215"/>
      <c r="J2217" s="215"/>
    </row>
    <row r="2218" spans="4:10" s="3" customFormat="1" x14ac:dyDescent="0.25">
      <c r="D2218" s="215"/>
      <c r="J2218" s="215"/>
    </row>
    <row r="2219" spans="4:10" s="3" customFormat="1" x14ac:dyDescent="0.25">
      <c r="D2219" s="215"/>
      <c r="J2219" s="215"/>
    </row>
    <row r="2220" spans="4:10" s="3" customFormat="1" x14ac:dyDescent="0.25">
      <c r="D2220" s="215"/>
      <c r="J2220" s="215"/>
    </row>
    <row r="2221" spans="4:10" s="3" customFormat="1" x14ac:dyDescent="0.25">
      <c r="D2221" s="215"/>
      <c r="J2221" s="215"/>
    </row>
    <row r="2222" spans="4:10" s="3" customFormat="1" x14ac:dyDescent="0.25">
      <c r="D2222" s="215"/>
      <c r="J2222" s="215"/>
    </row>
    <row r="2223" spans="4:10" s="3" customFormat="1" x14ac:dyDescent="0.25">
      <c r="D2223" s="215"/>
      <c r="J2223" s="215"/>
    </row>
    <row r="2224" spans="4:10" s="3" customFormat="1" x14ac:dyDescent="0.25">
      <c r="D2224" s="215"/>
      <c r="J2224" s="215"/>
    </row>
    <row r="2225" spans="4:10" s="3" customFormat="1" x14ac:dyDescent="0.25">
      <c r="D2225" s="215"/>
      <c r="J2225" s="215"/>
    </row>
    <row r="2226" spans="4:10" s="3" customFormat="1" x14ac:dyDescent="0.25">
      <c r="D2226" s="215"/>
      <c r="J2226" s="215"/>
    </row>
    <row r="2227" spans="4:10" s="3" customFormat="1" x14ac:dyDescent="0.25">
      <c r="D2227" s="215"/>
      <c r="J2227" s="215"/>
    </row>
    <row r="2228" spans="4:10" s="3" customFormat="1" x14ac:dyDescent="0.25">
      <c r="D2228" s="215"/>
      <c r="J2228" s="215"/>
    </row>
    <row r="2229" spans="4:10" s="3" customFormat="1" x14ac:dyDescent="0.25">
      <c r="D2229" s="215"/>
      <c r="J2229" s="215"/>
    </row>
    <row r="2230" spans="4:10" s="3" customFormat="1" x14ac:dyDescent="0.25">
      <c r="D2230" s="215"/>
      <c r="J2230" s="215"/>
    </row>
    <row r="2231" spans="4:10" s="3" customFormat="1" x14ac:dyDescent="0.25">
      <c r="D2231" s="215"/>
      <c r="J2231" s="215"/>
    </row>
    <row r="2232" spans="4:10" s="3" customFormat="1" x14ac:dyDescent="0.25">
      <c r="D2232" s="215"/>
      <c r="J2232" s="215"/>
    </row>
    <row r="2233" spans="4:10" s="3" customFormat="1" x14ac:dyDescent="0.25">
      <c r="D2233" s="215"/>
      <c r="J2233" s="215"/>
    </row>
    <row r="2234" spans="4:10" s="3" customFormat="1" x14ac:dyDescent="0.25">
      <c r="D2234" s="215"/>
      <c r="J2234" s="215"/>
    </row>
    <row r="2235" spans="4:10" s="3" customFormat="1" x14ac:dyDescent="0.25">
      <c r="D2235" s="215"/>
      <c r="J2235" s="215"/>
    </row>
    <row r="2236" spans="4:10" s="3" customFormat="1" x14ac:dyDescent="0.25">
      <c r="D2236" s="215"/>
      <c r="J2236" s="215"/>
    </row>
    <row r="2237" spans="4:10" s="3" customFormat="1" x14ac:dyDescent="0.25">
      <c r="D2237" s="215"/>
      <c r="J2237" s="215"/>
    </row>
    <row r="2238" spans="4:10" s="3" customFormat="1" x14ac:dyDescent="0.25">
      <c r="D2238" s="215"/>
      <c r="J2238" s="215"/>
    </row>
    <row r="2239" spans="4:10" s="3" customFormat="1" x14ac:dyDescent="0.25">
      <c r="D2239" s="215"/>
      <c r="J2239" s="215"/>
    </row>
    <row r="2240" spans="4:10" s="3" customFormat="1" x14ac:dyDescent="0.25">
      <c r="D2240" s="215"/>
      <c r="J2240" s="215"/>
    </row>
    <row r="2241" spans="4:10" s="3" customFormat="1" x14ac:dyDescent="0.25">
      <c r="D2241" s="215"/>
      <c r="J2241" s="215"/>
    </row>
    <row r="2242" spans="4:10" s="3" customFormat="1" x14ac:dyDescent="0.25">
      <c r="D2242" s="215"/>
      <c r="J2242" s="215"/>
    </row>
    <row r="2243" spans="4:10" s="3" customFormat="1" x14ac:dyDescent="0.25">
      <c r="D2243" s="215"/>
      <c r="J2243" s="215"/>
    </row>
    <row r="2244" spans="4:10" s="3" customFormat="1" x14ac:dyDescent="0.25">
      <c r="D2244" s="215"/>
      <c r="J2244" s="215"/>
    </row>
    <row r="2245" spans="4:10" s="3" customFormat="1" x14ac:dyDescent="0.25">
      <c r="D2245" s="215"/>
      <c r="J2245" s="215"/>
    </row>
    <row r="2246" spans="4:10" s="3" customFormat="1" x14ac:dyDescent="0.25">
      <c r="D2246" s="215"/>
      <c r="J2246" s="215"/>
    </row>
    <row r="2247" spans="4:10" s="3" customFormat="1" x14ac:dyDescent="0.25">
      <c r="D2247" s="215"/>
      <c r="J2247" s="215"/>
    </row>
    <row r="2248" spans="4:10" s="3" customFormat="1" x14ac:dyDescent="0.25">
      <c r="D2248" s="215"/>
      <c r="J2248" s="215"/>
    </row>
    <row r="2249" spans="4:10" s="3" customFormat="1" x14ac:dyDescent="0.25">
      <c r="D2249" s="215"/>
      <c r="J2249" s="215"/>
    </row>
    <row r="2250" spans="4:10" s="3" customFormat="1" x14ac:dyDescent="0.25">
      <c r="D2250" s="215"/>
      <c r="J2250" s="215"/>
    </row>
    <row r="2251" spans="4:10" s="3" customFormat="1" x14ac:dyDescent="0.25">
      <c r="D2251" s="215"/>
      <c r="J2251" s="215"/>
    </row>
    <row r="2252" spans="4:10" s="3" customFormat="1" x14ac:dyDescent="0.25">
      <c r="D2252" s="215"/>
      <c r="J2252" s="215"/>
    </row>
    <row r="2253" spans="4:10" s="3" customFormat="1" x14ac:dyDescent="0.25">
      <c r="D2253" s="215"/>
      <c r="J2253" s="215"/>
    </row>
    <row r="2254" spans="4:10" s="3" customFormat="1" x14ac:dyDescent="0.25">
      <c r="D2254" s="215"/>
      <c r="J2254" s="215"/>
    </row>
    <row r="2255" spans="4:10" s="3" customFormat="1" x14ac:dyDescent="0.25">
      <c r="D2255" s="215"/>
      <c r="J2255" s="215"/>
    </row>
    <row r="2256" spans="4:10" s="3" customFormat="1" x14ac:dyDescent="0.25">
      <c r="D2256" s="215"/>
      <c r="J2256" s="215"/>
    </row>
    <row r="2257" spans="4:10" s="3" customFormat="1" x14ac:dyDescent="0.25">
      <c r="D2257" s="215"/>
      <c r="J2257" s="215"/>
    </row>
    <row r="2258" spans="4:10" s="3" customFormat="1" x14ac:dyDescent="0.25">
      <c r="D2258" s="215"/>
      <c r="J2258" s="215"/>
    </row>
    <row r="2259" spans="4:10" s="3" customFormat="1" x14ac:dyDescent="0.25">
      <c r="D2259" s="215"/>
      <c r="J2259" s="215"/>
    </row>
    <row r="2260" spans="4:10" s="3" customFormat="1" x14ac:dyDescent="0.25">
      <c r="D2260" s="215"/>
      <c r="J2260" s="215"/>
    </row>
    <row r="2261" spans="4:10" s="3" customFormat="1" x14ac:dyDescent="0.25">
      <c r="D2261" s="215"/>
      <c r="J2261" s="215"/>
    </row>
    <row r="2262" spans="4:10" s="3" customFormat="1" x14ac:dyDescent="0.25">
      <c r="D2262" s="215"/>
      <c r="J2262" s="215"/>
    </row>
    <row r="2263" spans="4:10" s="3" customFormat="1" x14ac:dyDescent="0.25">
      <c r="D2263" s="215"/>
      <c r="J2263" s="215"/>
    </row>
    <row r="2264" spans="4:10" s="3" customFormat="1" x14ac:dyDescent="0.25">
      <c r="D2264" s="215"/>
      <c r="J2264" s="215"/>
    </row>
    <row r="2265" spans="4:10" s="3" customFormat="1" x14ac:dyDescent="0.25">
      <c r="D2265" s="215"/>
      <c r="J2265" s="215"/>
    </row>
    <row r="2266" spans="4:10" s="3" customFormat="1" x14ac:dyDescent="0.25">
      <c r="D2266" s="215"/>
      <c r="J2266" s="215"/>
    </row>
    <row r="2267" spans="4:10" s="3" customFormat="1" x14ac:dyDescent="0.25">
      <c r="D2267" s="215"/>
      <c r="J2267" s="215"/>
    </row>
    <row r="2268" spans="4:10" s="3" customFormat="1" x14ac:dyDescent="0.25">
      <c r="D2268" s="215"/>
      <c r="J2268" s="215"/>
    </row>
    <row r="2269" spans="4:10" s="3" customFormat="1" x14ac:dyDescent="0.25">
      <c r="D2269" s="215"/>
      <c r="J2269" s="215"/>
    </row>
    <row r="2270" spans="4:10" s="3" customFormat="1" x14ac:dyDescent="0.25">
      <c r="D2270" s="215"/>
      <c r="J2270" s="215"/>
    </row>
    <row r="2271" spans="4:10" s="3" customFormat="1" x14ac:dyDescent="0.25">
      <c r="D2271" s="215"/>
      <c r="J2271" s="215"/>
    </row>
    <row r="2272" spans="4:10" s="3" customFormat="1" x14ac:dyDescent="0.25">
      <c r="D2272" s="215"/>
      <c r="J2272" s="215"/>
    </row>
    <row r="2273" spans="4:12" s="3" customFormat="1" x14ac:dyDescent="0.25">
      <c r="D2273" s="215"/>
      <c r="J2273" s="215"/>
    </row>
    <row r="2274" spans="4:12" s="3" customFormat="1" x14ac:dyDescent="0.25">
      <c r="D2274" s="215"/>
      <c r="J2274" s="215"/>
    </row>
    <row r="2275" spans="4:12" s="3" customFormat="1" x14ac:dyDescent="0.25">
      <c r="D2275" s="215"/>
      <c r="J2275" s="215"/>
    </row>
    <row r="2276" spans="4:12" s="3" customFormat="1" x14ac:dyDescent="0.25">
      <c r="D2276" s="215"/>
      <c r="J2276" s="215"/>
    </row>
    <row r="2277" spans="4:12" s="3" customFormat="1" x14ac:dyDescent="0.25">
      <c r="D2277" s="215"/>
      <c r="J2277" s="215"/>
    </row>
    <row r="2278" spans="4:12" s="3" customFormat="1" x14ac:dyDescent="0.25">
      <c r="D2278" s="215"/>
      <c r="J2278" s="215"/>
    </row>
    <row r="2279" spans="4:12" s="3" customFormat="1" x14ac:dyDescent="0.25">
      <c r="D2279" s="215"/>
      <c r="J2279" s="215"/>
    </row>
    <row r="2280" spans="4:12" s="3" customFormat="1" x14ac:dyDescent="0.25">
      <c r="D2280" s="215"/>
      <c r="J2280" s="215"/>
    </row>
    <row r="2281" spans="4:12" s="3" customFormat="1" x14ac:dyDescent="0.25">
      <c r="D2281" s="215"/>
      <c r="J2281" s="215"/>
    </row>
    <row r="2282" spans="4:12" s="3" customFormat="1" x14ac:dyDescent="0.25">
      <c r="D2282" s="215"/>
      <c r="J2282" s="215"/>
      <c r="L2282"/>
    </row>
    <row r="2283" spans="4:12" s="3" customFormat="1" x14ac:dyDescent="0.25">
      <c r="D2283" s="215"/>
      <c r="J2283" s="215"/>
      <c r="L2283"/>
    </row>
  </sheetData>
  <mergeCells count="26">
    <mergeCell ref="A664:E664"/>
    <mergeCell ref="A690:E690"/>
    <mergeCell ref="A2:D2"/>
    <mergeCell ref="A528:E528"/>
    <mergeCell ref="A529:E529"/>
    <mergeCell ref="A565:E565"/>
    <mergeCell ref="A489:E489"/>
    <mergeCell ref="A504:E504"/>
    <mergeCell ref="A260:E260"/>
    <mergeCell ref="A309:E309"/>
    <mergeCell ref="A232:E232"/>
    <mergeCell ref="A233:E233"/>
    <mergeCell ref="A414:E414"/>
    <mergeCell ref="A460:E460"/>
    <mergeCell ref="A461:E461"/>
    <mergeCell ref="A97:E97"/>
    <mergeCell ref="H1:K1"/>
    <mergeCell ref="B1:E1"/>
    <mergeCell ref="A4:E4"/>
    <mergeCell ref="A3:E3"/>
    <mergeCell ref="A54:E54"/>
    <mergeCell ref="A133:E133"/>
    <mergeCell ref="A132:E132"/>
    <mergeCell ref="A147:E147"/>
    <mergeCell ref="A161:E161"/>
    <mergeCell ref="A215:E215"/>
  </mergeCells>
  <conditionalFormatting sqref="I711">
    <cfRule type="cellIs" dxfId="13" priority="285" stopIfTrue="1" operator="lessThan">
      <formula>0</formula>
    </cfRule>
    <cfRule type="cellIs" dxfId="12" priority="286" stopIfTrue="1" operator="greaterThanOrEqual">
      <formula>0</formula>
    </cfRule>
  </conditionalFormatting>
  <conditionalFormatting sqref="K711">
    <cfRule type="cellIs" dxfId="11" priority="283" stopIfTrue="1" operator="lessThan">
      <formula>0</formula>
    </cfRule>
    <cfRule type="cellIs" dxfId="10" priority="284" stopIfTrue="1" operator="greaterThanOrEqual">
      <formula>0</formula>
    </cfRule>
  </conditionalFormatting>
  <conditionalFormatting sqref="J714">
    <cfRule type="cellIs" dxfId="9" priority="11" operator="notEqual">
      <formula>$K$709</formula>
    </cfRule>
    <cfRule type="cellIs" dxfId="8" priority="12" operator="equal">
      <formula>$K$709</formula>
    </cfRule>
  </conditionalFormatting>
  <conditionalFormatting sqref="C711">
    <cfRule type="cellIs" dxfId="7" priority="5" stopIfTrue="1" operator="lessThan">
      <formula>0</formula>
    </cfRule>
    <cfRule type="cellIs" dxfId="6" priority="6" stopIfTrue="1" operator="greaterThanOrEqual">
      <formula>0</formula>
    </cfRule>
  </conditionalFormatting>
  <conditionalFormatting sqref="E711">
    <cfRule type="cellIs" dxfId="5" priority="3" stopIfTrue="1" operator="lessThan">
      <formula>0</formula>
    </cfRule>
    <cfRule type="cellIs" dxfId="4" priority="4" stopIfTrue="1" operator="greaterThanOrEqual">
      <formula>0</formula>
    </cfRule>
  </conditionalFormatting>
  <conditionalFormatting sqref="D714">
    <cfRule type="cellIs" dxfId="3" priority="1" operator="notEqual">
      <formula>$K$709</formula>
    </cfRule>
    <cfRule type="cellIs" dxfId="2" priority="2" operator="equal">
      <formula>$K$709</formula>
    </cfRule>
  </conditionalFormatting>
  <printOptions horizontalCentered="1" gridLines="1"/>
  <pageMargins left="0.23622047244094491" right="0.23622047244094491" top="0.74803149606299213" bottom="0.74803149606299213" header="0.31496062992125984" footer="0.31496062992125984"/>
  <pageSetup paperSize="9" scale="55" fitToHeight="13" orientation="portrait" r:id="rId1"/>
  <headerFooter alignWithMargins="0">
    <oddHeader xml:space="preserve">&amp;C&amp;"Arial,Negrita"&amp;8AYUNTAMIENTO DE ZIGOITIA
</oddHeader>
    <oddFooter>&amp;L&amp;"Arial,Negrita Cursiva"PPTO. GRAL. 2019
propuesta 3&amp;C11 de abril de 2019&amp;R&amp;P</oddFooter>
  </headerFooter>
  <rowBreaks count="14" manualBreakCount="14">
    <brk id="53" max="16383" man="1"/>
    <brk id="96" max="16383" man="1"/>
    <brk id="130" max="16383" man="1"/>
    <brk id="160" max="16383" man="1"/>
    <brk id="213" max="16383" man="1"/>
    <brk id="231" max="16383" man="1"/>
    <brk id="259" max="16383" man="1"/>
    <brk id="308" max="16383" man="1"/>
    <brk id="363" max="16383" man="1"/>
    <brk id="413" max="16383" man="1"/>
    <brk id="458" max="16383" man="1"/>
    <brk id="526" max="16383" man="1"/>
    <brk id="564" max="16383" man="1"/>
    <brk id="663" max="16383" man="1"/>
  </rowBreaks>
  <colBreaks count="1" manualBreakCount="1">
    <brk id="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view="pageBreakPreview" topLeftCell="A35" zoomScaleNormal="100" zoomScaleSheetLayoutView="100" workbookViewId="0">
      <selection activeCell="B54" sqref="B54"/>
    </sheetView>
  </sheetViews>
  <sheetFormatPr baseColWidth="10" defaultColWidth="11.5546875" defaultRowHeight="13.2" x14ac:dyDescent="0.25"/>
  <cols>
    <col min="1" max="1" width="7.6640625" style="165" bestFit="1" customWidth="1"/>
    <col min="2" max="2" width="49" style="462" bestFit="1" customWidth="1"/>
    <col min="3" max="3" width="24.33203125" style="165" bestFit="1" customWidth="1"/>
    <col min="4" max="4" width="24.109375" style="165" customWidth="1"/>
    <col min="5" max="5" width="7.6640625" style="165" bestFit="1" customWidth="1"/>
    <col min="6" max="6" width="5.6640625" style="165" bestFit="1" customWidth="1"/>
    <col min="7" max="7" width="7.5546875" style="165" customWidth="1"/>
    <col min="8" max="8" width="49" style="462" bestFit="1" customWidth="1"/>
    <col min="9" max="9" width="24.33203125" style="165" bestFit="1" customWidth="1"/>
    <col min="10" max="11" width="24.109375" style="165" customWidth="1"/>
    <col min="12" max="12" width="26.109375" style="165" customWidth="1"/>
    <col min="13" max="13" width="11.6640625" style="165" bestFit="1" customWidth="1"/>
    <col min="14" max="16384" width="11.5546875" style="165"/>
  </cols>
  <sheetData>
    <row r="1" spans="1:13" ht="24.6" x14ac:dyDescent="0.4">
      <c r="A1" s="489">
        <v>2022</v>
      </c>
      <c r="B1" s="489"/>
      <c r="C1" s="489"/>
      <c r="D1" s="489"/>
      <c r="E1" s="461"/>
      <c r="F1" s="461"/>
      <c r="H1" s="489">
        <v>2021</v>
      </c>
      <c r="I1" s="489"/>
      <c r="J1" s="489"/>
      <c r="K1" s="489"/>
    </row>
    <row r="2" spans="1:13" x14ac:dyDescent="0.25">
      <c r="A2" s="215"/>
      <c r="B2" s="189" t="s">
        <v>583</v>
      </c>
      <c r="C2" s="191"/>
      <c r="D2" s="233">
        <f>SUM(C4:C61)</f>
        <v>3232103.6500000004</v>
      </c>
      <c r="E2" s="233"/>
      <c r="F2" s="233"/>
      <c r="G2" s="215"/>
      <c r="H2" s="239" t="s">
        <v>583</v>
      </c>
      <c r="I2" s="240"/>
      <c r="J2" s="241">
        <f>SUM(I4:I61)</f>
        <v>2780317.4099999997</v>
      </c>
      <c r="K2" s="240"/>
      <c r="L2" s="243"/>
    </row>
    <row r="3" spans="1:13" x14ac:dyDescent="0.25">
      <c r="A3" s="215"/>
      <c r="C3" s="463"/>
      <c r="D3" s="463"/>
      <c r="E3" s="463"/>
      <c r="F3" s="463"/>
      <c r="G3" s="215"/>
      <c r="H3" s="242"/>
      <c r="I3" s="244"/>
      <c r="J3" s="244"/>
      <c r="K3" s="244"/>
      <c r="L3" s="244"/>
    </row>
    <row r="4" spans="1:13" x14ac:dyDescent="0.25">
      <c r="A4" s="215">
        <v>11201</v>
      </c>
      <c r="B4" s="196" t="s">
        <v>584</v>
      </c>
      <c r="C4" s="214">
        <v>32576</v>
      </c>
      <c r="D4" s="214">
        <f>SUM(C4:C8)</f>
        <v>1122253.47</v>
      </c>
      <c r="E4" s="464">
        <f>+C4/I4</f>
        <v>1</v>
      </c>
      <c r="F4" s="464">
        <f>+D4/J4</f>
        <v>0.97031250632246668</v>
      </c>
      <c r="G4" s="215"/>
      <c r="H4" s="242" t="s">
        <v>584</v>
      </c>
      <c r="I4" s="243">
        <v>32576</v>
      </c>
      <c r="J4" s="243">
        <f>SUM(I4:I8)</f>
        <v>1156589.72</v>
      </c>
      <c r="K4" s="465">
        <f>+J4/$J$2</f>
        <v>0.41599197121885451</v>
      </c>
      <c r="L4" s="244"/>
    </row>
    <row r="5" spans="1:13" x14ac:dyDescent="0.25">
      <c r="A5" s="215">
        <v>11202</v>
      </c>
      <c r="B5" s="196" t="s">
        <v>585</v>
      </c>
      <c r="C5" s="480">
        <v>674290.2</v>
      </c>
      <c r="D5" s="214"/>
      <c r="E5" s="464">
        <f t="shared" ref="E5:E61" si="0">+C5/I5</f>
        <v>0.95506670890191758</v>
      </c>
      <c r="F5" s="214"/>
      <c r="G5" s="215"/>
      <c r="H5" s="242" t="s">
        <v>585</v>
      </c>
      <c r="I5" s="243">
        <f>705686.28+327.44</f>
        <v>706013.72</v>
      </c>
      <c r="J5" s="243"/>
      <c r="K5" s="243"/>
      <c r="L5" s="244"/>
    </row>
    <row r="6" spans="1:13" x14ac:dyDescent="0.25">
      <c r="A6" s="215">
        <v>11300</v>
      </c>
      <c r="B6" s="196" t="s">
        <v>586</v>
      </c>
      <c r="C6" s="214">
        <v>110387.27</v>
      </c>
      <c r="D6" s="214"/>
      <c r="E6" s="464">
        <f t="shared" si="0"/>
        <v>1.022104351851852</v>
      </c>
      <c r="F6" s="214"/>
      <c r="G6" s="215"/>
      <c r="H6" s="242" t="s">
        <v>586</v>
      </c>
      <c r="I6" s="243">
        <v>108000</v>
      </c>
      <c r="J6" s="243"/>
      <c r="K6" s="243"/>
      <c r="L6" s="244"/>
    </row>
    <row r="7" spans="1:13" x14ac:dyDescent="0.25">
      <c r="A7" s="215">
        <v>11400</v>
      </c>
      <c r="B7" s="196" t="s">
        <v>657</v>
      </c>
      <c r="C7" s="214">
        <v>10000</v>
      </c>
      <c r="D7" s="214"/>
      <c r="E7" s="464">
        <f t="shared" si="0"/>
        <v>0.15384615384615385</v>
      </c>
      <c r="F7" s="214"/>
      <c r="G7" s="215"/>
      <c r="H7" s="242" t="s">
        <v>657</v>
      </c>
      <c r="I7" s="243">
        <v>65000</v>
      </c>
      <c r="J7" s="243"/>
      <c r="K7" s="243"/>
      <c r="L7" s="244"/>
    </row>
    <row r="8" spans="1:13" x14ac:dyDescent="0.25">
      <c r="A8" s="215">
        <v>13000</v>
      </c>
      <c r="B8" s="196" t="s">
        <v>587</v>
      </c>
      <c r="C8" s="482">
        <v>295000</v>
      </c>
      <c r="D8" s="214"/>
      <c r="E8" s="464">
        <f t="shared" si="0"/>
        <v>1.2040816326530612</v>
      </c>
      <c r="F8" s="214"/>
      <c r="G8" s="215"/>
      <c r="H8" s="242" t="s">
        <v>587</v>
      </c>
      <c r="I8" s="243">
        <v>245000</v>
      </c>
      <c r="J8" s="243"/>
      <c r="K8" s="243"/>
      <c r="L8" s="244"/>
    </row>
    <row r="9" spans="1:13" x14ac:dyDescent="0.25">
      <c r="A9" s="215">
        <v>28200</v>
      </c>
      <c r="B9" s="196" t="s">
        <v>588</v>
      </c>
      <c r="C9" s="214">
        <v>120000</v>
      </c>
      <c r="D9" s="214">
        <f>+C9</f>
        <v>120000</v>
      </c>
      <c r="E9" s="464">
        <f t="shared" si="0"/>
        <v>1.0909090909090908</v>
      </c>
      <c r="F9" s="464">
        <f>+D9/J9</f>
        <v>1.0909090909090908</v>
      </c>
      <c r="G9" s="215"/>
      <c r="H9" s="242" t="s">
        <v>588</v>
      </c>
      <c r="I9" s="243">
        <v>110000</v>
      </c>
      <c r="J9" s="243">
        <f>+I9</f>
        <v>110000</v>
      </c>
      <c r="K9" s="465">
        <f>+J9/$J$2</f>
        <v>3.9563828073860101E-2</v>
      </c>
      <c r="L9" s="244"/>
    </row>
    <row r="10" spans="1:13" x14ac:dyDescent="0.25">
      <c r="A10" s="215">
        <v>30001</v>
      </c>
      <c r="B10" s="196" t="s">
        <v>589</v>
      </c>
      <c r="C10" s="214">
        <v>250</v>
      </c>
      <c r="D10" s="214">
        <f>SUM(C10:C24)</f>
        <v>220188.51</v>
      </c>
      <c r="E10" s="464">
        <f t="shared" si="0"/>
        <v>1</v>
      </c>
      <c r="F10" s="464">
        <f>+D10/J10</f>
        <v>0.91097320763288103</v>
      </c>
      <c r="G10" s="215"/>
      <c r="H10" s="242" t="s">
        <v>589</v>
      </c>
      <c r="I10" s="243">
        <v>250</v>
      </c>
      <c r="J10" s="243">
        <f>SUM(I10:I24)</f>
        <v>241706.9</v>
      </c>
      <c r="K10" s="465">
        <f>+J10/$J$2</f>
        <v>8.6935002144233609E-2</v>
      </c>
      <c r="L10" s="244"/>
    </row>
    <row r="11" spans="1:13" ht="15.6" x14ac:dyDescent="0.3">
      <c r="A11" s="215">
        <v>31001</v>
      </c>
      <c r="B11" s="196" t="s">
        <v>590</v>
      </c>
      <c r="C11" s="214">
        <v>88511.72</v>
      </c>
      <c r="D11" s="214"/>
      <c r="E11" s="464">
        <f t="shared" si="0"/>
        <v>1.059935042369035</v>
      </c>
      <c r="F11" s="214"/>
      <c r="G11" s="215"/>
      <c r="H11" s="242" t="s">
        <v>590</v>
      </c>
      <c r="I11" s="243">
        <v>83506.740000000005</v>
      </c>
      <c r="J11" s="243"/>
      <c r="K11" s="243"/>
      <c r="L11" s="243">
        <v>79628.348800000007</v>
      </c>
      <c r="M11" s="200">
        <f>+I11-L11</f>
        <v>3878.3911999999982</v>
      </c>
    </row>
    <row r="12" spans="1:13" x14ac:dyDescent="0.25">
      <c r="A12" s="215">
        <v>31010</v>
      </c>
      <c r="B12" s="196" t="s">
        <v>591</v>
      </c>
      <c r="C12" s="214">
        <v>0</v>
      </c>
      <c r="D12" s="214"/>
      <c r="E12" s="464">
        <f t="shared" si="0"/>
        <v>0</v>
      </c>
      <c r="F12" s="214"/>
      <c r="G12" s="215"/>
      <c r="H12" s="242" t="s">
        <v>591</v>
      </c>
      <c r="I12" s="243">
        <v>25000</v>
      </c>
      <c r="J12" s="243"/>
      <c r="K12" s="243"/>
      <c r="L12" s="244"/>
    </row>
    <row r="13" spans="1:13" x14ac:dyDescent="0.25">
      <c r="A13" s="215">
        <v>31016</v>
      </c>
      <c r="B13" s="196" t="s">
        <v>592</v>
      </c>
      <c r="C13" s="214">
        <v>26126.79</v>
      </c>
      <c r="D13" s="214"/>
      <c r="E13" s="464">
        <f t="shared" si="0"/>
        <v>1.3398353846153848</v>
      </c>
      <c r="F13" s="214"/>
      <c r="G13" s="215"/>
      <c r="H13" s="242" t="s">
        <v>592</v>
      </c>
      <c r="I13" s="243">
        <v>19500</v>
      </c>
      <c r="J13" s="243"/>
      <c r="K13" s="243"/>
      <c r="L13" s="244"/>
    </row>
    <row r="14" spans="1:13" x14ac:dyDescent="0.25">
      <c r="A14" s="215">
        <v>31101</v>
      </c>
      <c r="B14" s="196" t="s">
        <v>593</v>
      </c>
      <c r="C14" s="214">
        <v>1500</v>
      </c>
      <c r="D14" s="214"/>
      <c r="E14" s="464">
        <f t="shared" si="0"/>
        <v>0.6</v>
      </c>
      <c r="F14" s="214"/>
      <c r="G14" s="215"/>
      <c r="H14" s="242" t="s">
        <v>593</v>
      </c>
      <c r="I14" s="243">
        <v>2500</v>
      </c>
      <c r="J14" s="243"/>
      <c r="K14" s="243"/>
      <c r="L14" s="244"/>
    </row>
    <row r="15" spans="1:13" x14ac:dyDescent="0.25">
      <c r="A15" s="215">
        <v>31201</v>
      </c>
      <c r="B15" s="196" t="s">
        <v>594</v>
      </c>
      <c r="C15" s="214">
        <v>300</v>
      </c>
      <c r="D15" s="214"/>
      <c r="E15" s="464">
        <f t="shared" si="0"/>
        <v>1.5</v>
      </c>
      <c r="F15" s="214"/>
      <c r="G15" s="215"/>
      <c r="H15" s="242" t="s">
        <v>594</v>
      </c>
      <c r="I15" s="243">
        <v>200</v>
      </c>
      <c r="J15" s="243"/>
      <c r="K15" s="243"/>
      <c r="L15" s="244"/>
    </row>
    <row r="16" spans="1:13" x14ac:dyDescent="0.25">
      <c r="A16" s="215">
        <v>32109</v>
      </c>
      <c r="B16" s="196" t="s">
        <v>595</v>
      </c>
      <c r="C16" s="214">
        <v>35000</v>
      </c>
      <c r="D16" s="214"/>
      <c r="E16" s="464">
        <f t="shared" si="0"/>
        <v>0.77777777777777779</v>
      </c>
      <c r="F16" s="214"/>
      <c r="G16" s="215"/>
      <c r="H16" s="242" t="s">
        <v>595</v>
      </c>
      <c r="I16" s="243">
        <v>45000</v>
      </c>
      <c r="J16" s="243"/>
      <c r="K16" s="243"/>
      <c r="L16" s="244"/>
    </row>
    <row r="17" spans="1:12" x14ac:dyDescent="0.25">
      <c r="A17" s="215">
        <v>38001</v>
      </c>
      <c r="B17" s="196" t="s">
        <v>706</v>
      </c>
      <c r="C17" s="214">
        <v>15000</v>
      </c>
      <c r="D17" s="214"/>
      <c r="E17" s="464">
        <f t="shared" si="0"/>
        <v>1</v>
      </c>
      <c r="F17" s="214"/>
      <c r="G17" s="215"/>
      <c r="H17" s="242" t="s">
        <v>706</v>
      </c>
      <c r="I17" s="243">
        <v>15000</v>
      </c>
      <c r="J17" s="243"/>
      <c r="K17" s="243"/>
      <c r="L17" s="244"/>
    </row>
    <row r="18" spans="1:12" x14ac:dyDescent="0.25">
      <c r="A18" s="215">
        <v>38002</v>
      </c>
      <c r="B18" s="196" t="s">
        <v>596</v>
      </c>
      <c r="C18" s="214">
        <v>1500</v>
      </c>
      <c r="D18" s="214"/>
      <c r="E18" s="464">
        <f t="shared" si="0"/>
        <v>1.25</v>
      </c>
      <c r="F18" s="214"/>
      <c r="G18" s="215"/>
      <c r="H18" s="242" t="s">
        <v>596</v>
      </c>
      <c r="I18" s="243">
        <v>1200</v>
      </c>
      <c r="J18" s="243"/>
      <c r="K18" s="243"/>
      <c r="L18" s="244"/>
    </row>
    <row r="19" spans="1:12" x14ac:dyDescent="0.25">
      <c r="A19" s="215">
        <v>38003</v>
      </c>
      <c r="B19" s="196" t="s">
        <v>597</v>
      </c>
      <c r="C19" s="214">
        <v>20000</v>
      </c>
      <c r="D19" s="214"/>
      <c r="E19" s="464">
        <f t="shared" si="0"/>
        <v>1</v>
      </c>
      <c r="F19" s="214"/>
      <c r="G19" s="215"/>
      <c r="H19" s="242" t="s">
        <v>597</v>
      </c>
      <c r="I19" s="243">
        <v>20000</v>
      </c>
      <c r="J19" s="243"/>
      <c r="K19" s="243"/>
      <c r="L19" s="244"/>
    </row>
    <row r="20" spans="1:12" x14ac:dyDescent="0.25">
      <c r="A20" s="215">
        <v>39100</v>
      </c>
      <c r="B20" s="196" t="s">
        <v>598</v>
      </c>
      <c r="C20" s="214">
        <v>5000</v>
      </c>
      <c r="D20" s="214"/>
      <c r="E20" s="464">
        <f t="shared" si="0"/>
        <v>1.6666666666666667</v>
      </c>
      <c r="F20" s="214"/>
      <c r="G20" s="215"/>
      <c r="H20" s="242" t="s">
        <v>598</v>
      </c>
      <c r="I20" s="243">
        <v>3000</v>
      </c>
      <c r="J20" s="243"/>
      <c r="K20" s="243"/>
      <c r="L20" s="244"/>
    </row>
    <row r="21" spans="1:12" x14ac:dyDescent="0.25">
      <c r="A21" s="215">
        <v>39200</v>
      </c>
      <c r="B21" s="196" t="s">
        <v>599</v>
      </c>
      <c r="C21" s="214">
        <v>2000</v>
      </c>
      <c r="D21" s="214"/>
      <c r="E21" s="464">
        <f t="shared" si="0"/>
        <v>1</v>
      </c>
      <c r="F21" s="214"/>
      <c r="G21" s="215"/>
      <c r="H21" s="242" t="s">
        <v>599</v>
      </c>
      <c r="I21" s="243">
        <v>2000</v>
      </c>
      <c r="J21" s="243"/>
      <c r="K21" s="243"/>
      <c r="L21" s="244"/>
    </row>
    <row r="22" spans="1:12" x14ac:dyDescent="0.25">
      <c r="A22" s="215">
        <v>39601</v>
      </c>
      <c r="B22" s="196" t="s">
        <v>600</v>
      </c>
      <c r="C22" s="214">
        <v>11000</v>
      </c>
      <c r="D22" s="214"/>
      <c r="E22" s="464">
        <f t="shared" si="0"/>
        <v>1.375</v>
      </c>
      <c r="F22" s="214"/>
      <c r="G22" s="215"/>
      <c r="H22" s="242" t="s">
        <v>600</v>
      </c>
      <c r="I22" s="243">
        <v>8000</v>
      </c>
      <c r="J22" s="243"/>
      <c r="K22" s="243"/>
      <c r="L22" s="244"/>
    </row>
    <row r="23" spans="1:12" x14ac:dyDescent="0.25">
      <c r="A23" s="215">
        <v>39602</v>
      </c>
      <c r="B23" s="196" t="s">
        <v>601</v>
      </c>
      <c r="C23" s="214">
        <v>1000</v>
      </c>
      <c r="D23" s="214"/>
      <c r="E23" s="464">
        <f t="shared" si="0"/>
        <v>2.8571428571428572</v>
      </c>
      <c r="F23" s="214"/>
      <c r="G23" s="215"/>
      <c r="H23" s="242" t="s">
        <v>601</v>
      </c>
      <c r="I23" s="243">
        <v>350</v>
      </c>
      <c r="J23" s="243"/>
      <c r="K23" s="243"/>
      <c r="L23" s="244"/>
    </row>
    <row r="24" spans="1:12" x14ac:dyDescent="0.25">
      <c r="A24" s="215">
        <v>39900</v>
      </c>
      <c r="B24" s="196" t="s">
        <v>602</v>
      </c>
      <c r="C24" s="214">
        <v>13000</v>
      </c>
      <c r="D24" s="214"/>
      <c r="E24" s="464">
        <f t="shared" si="0"/>
        <v>0.80246121025965178</v>
      </c>
      <c r="F24" s="214"/>
      <c r="G24" s="215"/>
      <c r="H24" s="242" t="s">
        <v>602</v>
      </c>
      <c r="I24" s="243">
        <v>16200.16</v>
      </c>
      <c r="J24" s="243"/>
      <c r="K24" s="243"/>
      <c r="L24" s="244"/>
    </row>
    <row r="25" spans="1:12" x14ac:dyDescent="0.25">
      <c r="A25" s="215">
        <v>41001</v>
      </c>
      <c r="B25" s="196" t="s">
        <v>603</v>
      </c>
      <c r="C25" s="214">
        <v>2813.75</v>
      </c>
      <c r="D25" s="214">
        <f>SUM(C25:C41)</f>
        <v>1084495.6000000001</v>
      </c>
      <c r="E25" s="464">
        <f t="shared" si="0"/>
        <v>1</v>
      </c>
      <c r="F25" s="464">
        <f>+D25/J25</f>
        <v>1.1551608680142988</v>
      </c>
      <c r="G25" s="215"/>
      <c r="H25" s="242" t="s">
        <v>603</v>
      </c>
      <c r="I25" s="243">
        <v>2813.75</v>
      </c>
      <c r="J25" s="243">
        <f>SUM(I25:I41)</f>
        <v>938826.47</v>
      </c>
      <c r="K25" s="465">
        <f>+J25/$J$2</f>
        <v>0.3376688095478998</v>
      </c>
      <c r="L25" s="244"/>
    </row>
    <row r="26" spans="1:12" x14ac:dyDescent="0.25">
      <c r="A26" s="215">
        <v>41002</v>
      </c>
      <c r="B26" s="196" t="s">
        <v>604</v>
      </c>
      <c r="C26" s="214">
        <v>10281.9</v>
      </c>
      <c r="D26" s="214"/>
      <c r="E26" s="464">
        <f t="shared" si="0"/>
        <v>1</v>
      </c>
      <c r="F26" s="214"/>
      <c r="G26" s="215"/>
      <c r="H26" s="242" t="s">
        <v>604</v>
      </c>
      <c r="I26" s="243">
        <v>10281.9</v>
      </c>
      <c r="J26" s="243"/>
      <c r="K26" s="243"/>
      <c r="L26" s="244"/>
    </row>
    <row r="27" spans="1:12" x14ac:dyDescent="0.25">
      <c r="A27" s="215">
        <v>41003</v>
      </c>
      <c r="B27" s="196" t="s">
        <v>605</v>
      </c>
      <c r="C27" s="214">
        <v>3000</v>
      </c>
      <c r="D27" s="214"/>
      <c r="E27" s="464">
        <f t="shared" si="0"/>
        <v>1</v>
      </c>
      <c r="F27" s="214"/>
      <c r="G27" s="215"/>
      <c r="H27" s="242" t="s">
        <v>605</v>
      </c>
      <c r="I27" s="243">
        <v>3000</v>
      </c>
      <c r="J27" s="243"/>
      <c r="K27" s="243"/>
      <c r="L27" s="244"/>
    </row>
    <row r="28" spans="1:12" x14ac:dyDescent="0.25">
      <c r="A28" s="215">
        <v>41004</v>
      </c>
      <c r="B28" s="196" t="s">
        <v>606</v>
      </c>
      <c r="C28" s="214">
        <v>2700</v>
      </c>
      <c r="D28" s="214"/>
      <c r="E28" s="464">
        <f t="shared" si="0"/>
        <v>1</v>
      </c>
      <c r="F28" s="214"/>
      <c r="G28" s="215"/>
      <c r="H28" s="242" t="s">
        <v>606</v>
      </c>
      <c r="I28" s="243">
        <v>2700</v>
      </c>
      <c r="J28" s="243"/>
      <c r="K28" s="243"/>
      <c r="L28" s="244"/>
    </row>
    <row r="29" spans="1:12" x14ac:dyDescent="0.25">
      <c r="A29" s="215">
        <v>41005</v>
      </c>
      <c r="B29" s="196" t="s">
        <v>607</v>
      </c>
      <c r="C29" s="214">
        <v>1000</v>
      </c>
      <c r="D29" s="214"/>
      <c r="E29" s="464">
        <f t="shared" si="0"/>
        <v>1</v>
      </c>
      <c r="F29" s="214"/>
      <c r="G29" s="215"/>
      <c r="H29" s="242" t="s">
        <v>607</v>
      </c>
      <c r="I29" s="243">
        <v>1000</v>
      </c>
      <c r="J29" s="243"/>
      <c r="K29" s="243"/>
      <c r="L29" s="244"/>
    </row>
    <row r="30" spans="1:12" x14ac:dyDescent="0.25">
      <c r="A30" s="215">
        <v>41006</v>
      </c>
      <c r="B30" s="196" t="s">
        <v>608</v>
      </c>
      <c r="C30" s="214">
        <v>1600</v>
      </c>
      <c r="D30" s="214"/>
      <c r="E30" s="464">
        <f t="shared" si="0"/>
        <v>1</v>
      </c>
      <c r="F30" s="214"/>
      <c r="G30" s="215"/>
      <c r="H30" s="242" t="s">
        <v>608</v>
      </c>
      <c r="I30" s="243">
        <v>1600</v>
      </c>
      <c r="J30" s="243"/>
      <c r="K30" s="243"/>
      <c r="L30" s="244"/>
    </row>
    <row r="31" spans="1:12" x14ac:dyDescent="0.25">
      <c r="A31" s="215">
        <v>41007</v>
      </c>
      <c r="B31" s="196" t="s">
        <v>609</v>
      </c>
      <c r="C31" s="214">
        <v>400</v>
      </c>
      <c r="D31" s="214"/>
      <c r="E31" s="464">
        <f t="shared" si="0"/>
        <v>1</v>
      </c>
      <c r="F31" s="214"/>
      <c r="G31" s="215"/>
      <c r="H31" s="242" t="s">
        <v>609</v>
      </c>
      <c r="I31" s="243">
        <v>400</v>
      </c>
      <c r="J31" s="243"/>
      <c r="K31" s="243"/>
      <c r="L31" s="244"/>
    </row>
    <row r="32" spans="1:12" x14ac:dyDescent="0.25">
      <c r="A32" s="215">
        <v>41008</v>
      </c>
      <c r="B32" s="196" t="s">
        <v>610</v>
      </c>
      <c r="C32" s="214">
        <v>4000</v>
      </c>
      <c r="D32" s="214"/>
      <c r="E32" s="464">
        <f t="shared" si="0"/>
        <v>1</v>
      </c>
      <c r="F32" s="214"/>
      <c r="G32" s="215"/>
      <c r="H32" s="242" t="s">
        <v>610</v>
      </c>
      <c r="I32" s="243">
        <v>4000</v>
      </c>
      <c r="J32" s="243"/>
      <c r="K32" s="243"/>
      <c r="L32" s="244"/>
    </row>
    <row r="33" spans="1:12" ht="26.4" x14ac:dyDescent="0.25">
      <c r="A33" s="215">
        <v>41009</v>
      </c>
      <c r="B33" s="196" t="s">
        <v>738</v>
      </c>
      <c r="C33" s="214">
        <v>8000</v>
      </c>
      <c r="D33" s="214"/>
      <c r="E33" s="464"/>
      <c r="F33" s="214"/>
      <c r="G33" s="215"/>
      <c r="H33" s="242"/>
      <c r="I33" s="243"/>
      <c r="J33" s="243"/>
      <c r="K33" s="243"/>
      <c r="L33" s="244"/>
    </row>
    <row r="34" spans="1:12" x14ac:dyDescent="0.25">
      <c r="A34" s="215">
        <v>41100</v>
      </c>
      <c r="B34" s="196" t="s">
        <v>611</v>
      </c>
      <c r="C34" s="214">
        <v>9575.1200000000008</v>
      </c>
      <c r="D34" s="214"/>
      <c r="E34" s="464">
        <f t="shared" si="0"/>
        <v>0.90924733306618111</v>
      </c>
      <c r="F34" s="214"/>
      <c r="G34" s="215"/>
      <c r="H34" s="242" t="s">
        <v>611</v>
      </c>
      <c r="I34" s="243">
        <v>10530.82</v>
      </c>
      <c r="J34" s="243"/>
      <c r="K34" s="243"/>
      <c r="L34" s="244"/>
    </row>
    <row r="35" spans="1:12" x14ac:dyDescent="0.25">
      <c r="A35" s="215">
        <v>42001</v>
      </c>
      <c r="B35" s="196" t="s">
        <v>612</v>
      </c>
      <c r="C35" s="214">
        <v>863124.83</v>
      </c>
      <c r="D35" s="214"/>
      <c r="E35" s="464">
        <f t="shared" si="0"/>
        <v>1.1216696946068876</v>
      </c>
      <c r="F35" s="214"/>
      <c r="G35" s="215"/>
      <c r="H35" s="242" t="s">
        <v>612</v>
      </c>
      <c r="I35" s="243">
        <v>769500</v>
      </c>
      <c r="J35" s="243"/>
      <c r="K35" s="243"/>
      <c r="L35" s="243"/>
    </row>
    <row r="36" spans="1:12" x14ac:dyDescent="0.25">
      <c r="A36" s="215">
        <v>42002</v>
      </c>
      <c r="B36" s="196" t="s">
        <v>613</v>
      </c>
      <c r="C36" s="214">
        <v>1500</v>
      </c>
      <c r="D36" s="214"/>
      <c r="E36" s="464">
        <f t="shared" si="0"/>
        <v>1</v>
      </c>
      <c r="F36" s="214"/>
      <c r="G36" s="215"/>
      <c r="H36" s="242" t="s">
        <v>613</v>
      </c>
      <c r="I36" s="243">
        <v>1500</v>
      </c>
      <c r="J36" s="243"/>
      <c r="K36" s="243"/>
      <c r="L36" s="243"/>
    </row>
    <row r="37" spans="1:12" x14ac:dyDescent="0.25">
      <c r="A37" s="215">
        <v>42003</v>
      </c>
      <c r="B37" s="196" t="s">
        <v>614</v>
      </c>
      <c r="C37" s="214">
        <v>4000</v>
      </c>
      <c r="D37" s="214"/>
      <c r="E37" s="464">
        <f t="shared" si="0"/>
        <v>1</v>
      </c>
      <c r="F37" s="214"/>
      <c r="G37" s="215"/>
      <c r="H37" s="242" t="s">
        <v>614</v>
      </c>
      <c r="I37" s="243">
        <v>4000</v>
      </c>
      <c r="J37" s="243"/>
      <c r="K37" s="243"/>
      <c r="L37" s="243"/>
    </row>
    <row r="38" spans="1:12" x14ac:dyDescent="0.25">
      <c r="A38" s="215">
        <v>42004</v>
      </c>
      <c r="B38" s="196" t="s">
        <v>615</v>
      </c>
      <c r="C38" s="214">
        <v>8500</v>
      </c>
      <c r="D38" s="214"/>
      <c r="E38" s="464">
        <f t="shared" si="0"/>
        <v>1</v>
      </c>
      <c r="F38" s="214"/>
      <c r="G38" s="215"/>
      <c r="H38" s="242" t="s">
        <v>615</v>
      </c>
      <c r="I38" s="243">
        <v>8500</v>
      </c>
      <c r="J38" s="243"/>
      <c r="K38" s="243"/>
      <c r="L38" s="243"/>
    </row>
    <row r="39" spans="1:12" x14ac:dyDescent="0.25">
      <c r="A39" s="215">
        <v>42005</v>
      </c>
      <c r="B39" s="196" t="s">
        <v>616</v>
      </c>
      <c r="C39" s="481">
        <v>110000</v>
      </c>
      <c r="D39" s="214"/>
      <c r="E39" s="464">
        <f t="shared" si="0"/>
        <v>1</v>
      </c>
      <c r="F39" s="214"/>
      <c r="G39" s="215"/>
      <c r="H39" s="242" t="s">
        <v>616</v>
      </c>
      <c r="I39" s="243">
        <v>110000</v>
      </c>
      <c r="J39" s="243"/>
      <c r="K39" s="243"/>
      <c r="L39" s="243"/>
    </row>
    <row r="40" spans="1:12" x14ac:dyDescent="0.25">
      <c r="A40" s="215">
        <v>42006</v>
      </c>
      <c r="B40" s="196" t="s">
        <v>617</v>
      </c>
      <c r="C40" s="214">
        <v>4000</v>
      </c>
      <c r="D40" s="214"/>
      <c r="E40" s="464">
        <f t="shared" si="0"/>
        <v>1.3333333333333333</v>
      </c>
      <c r="F40" s="214"/>
      <c r="G40" s="215"/>
      <c r="H40" s="242" t="s">
        <v>617</v>
      </c>
      <c r="I40" s="243">
        <v>3000</v>
      </c>
      <c r="J40" s="243"/>
      <c r="K40" s="243"/>
      <c r="L40" s="243"/>
    </row>
    <row r="41" spans="1:12" x14ac:dyDescent="0.25">
      <c r="A41" s="215">
        <v>42007</v>
      </c>
      <c r="B41" s="196" t="s">
        <v>734</v>
      </c>
      <c r="C41" s="214">
        <v>50000</v>
      </c>
      <c r="D41" s="214"/>
      <c r="E41" s="464">
        <f t="shared" si="0"/>
        <v>8.3333333333333339</v>
      </c>
      <c r="F41" s="214"/>
      <c r="G41" s="215"/>
      <c r="H41" s="242" t="s">
        <v>618</v>
      </c>
      <c r="I41" s="243">
        <v>6000</v>
      </c>
      <c r="J41" s="243"/>
      <c r="K41" s="243"/>
      <c r="L41" s="243"/>
    </row>
    <row r="42" spans="1:12" x14ac:dyDescent="0.25">
      <c r="A42" s="215">
        <v>42008</v>
      </c>
      <c r="B42" s="196" t="s">
        <v>736</v>
      </c>
      <c r="C42" s="214">
        <v>28000</v>
      </c>
      <c r="D42" s="214"/>
      <c r="E42" s="464"/>
      <c r="F42" s="214"/>
      <c r="G42" s="215"/>
      <c r="H42" s="242"/>
      <c r="I42" s="243"/>
      <c r="J42" s="243"/>
      <c r="K42" s="243"/>
      <c r="L42" s="243"/>
    </row>
    <row r="43" spans="1:12" x14ac:dyDescent="0.25">
      <c r="A43" s="215">
        <v>54001</v>
      </c>
      <c r="B43" s="196" t="s">
        <v>619</v>
      </c>
      <c r="C43" s="214">
        <v>0</v>
      </c>
      <c r="D43" s="214">
        <f>SUM(C43:C50)</f>
        <v>61482.569999999992</v>
      </c>
      <c r="E43" s="464">
        <f t="shared" si="0"/>
        <v>0</v>
      </c>
      <c r="F43" s="464">
        <f>+D43/J43</f>
        <v>0.9888552564917048</v>
      </c>
      <c r="G43" s="215"/>
      <c r="H43" s="242" t="s">
        <v>619</v>
      </c>
      <c r="I43" s="243">
        <v>4500</v>
      </c>
      <c r="J43" s="243">
        <f>SUM(I43:I50)</f>
        <v>62175.5</v>
      </c>
      <c r="K43" s="465">
        <f>+J43/$J$2</f>
        <v>2.2362734476420808E-2</v>
      </c>
      <c r="L43" s="243"/>
    </row>
    <row r="44" spans="1:12" x14ac:dyDescent="0.25">
      <c r="A44" s="215">
        <v>54002</v>
      </c>
      <c r="B44" s="196" t="s">
        <v>620</v>
      </c>
      <c r="C44" s="214">
        <v>500</v>
      </c>
      <c r="D44" s="214"/>
      <c r="E44" s="464">
        <f t="shared" si="0"/>
        <v>1.1709601873536299</v>
      </c>
      <c r="F44" s="214"/>
      <c r="G44" s="215"/>
      <c r="H44" s="242" t="s">
        <v>620</v>
      </c>
      <c r="I44" s="243">
        <v>427</v>
      </c>
      <c r="J44" s="243"/>
      <c r="K44" s="243"/>
      <c r="L44" s="244"/>
    </row>
    <row r="45" spans="1:12" x14ac:dyDescent="0.25">
      <c r="A45" s="215">
        <v>54003</v>
      </c>
      <c r="B45" s="196" t="s">
        <v>621</v>
      </c>
      <c r="C45" s="214">
        <v>3762.72</v>
      </c>
      <c r="D45" s="214"/>
      <c r="E45" s="464">
        <f t="shared" si="0"/>
        <v>1.0254040059953671</v>
      </c>
      <c r="F45" s="214"/>
      <c r="G45" s="215"/>
      <c r="H45" s="242" t="s">
        <v>621</v>
      </c>
      <c r="I45" s="243">
        <v>3669.5</v>
      </c>
      <c r="J45" s="243"/>
      <c r="K45" s="243"/>
      <c r="L45" s="244"/>
    </row>
    <row r="46" spans="1:12" x14ac:dyDescent="0.25">
      <c r="A46" s="215">
        <v>54004</v>
      </c>
      <c r="B46" s="196" t="s">
        <v>622</v>
      </c>
      <c r="C46" s="214">
        <f>4241.07+578.47</f>
        <v>4819.54</v>
      </c>
      <c r="D46" s="214"/>
      <c r="E46" s="464">
        <f t="shared" si="0"/>
        <v>1.0569166666666667</v>
      </c>
      <c r="F46" s="214"/>
      <c r="G46" s="215"/>
      <c r="H46" s="242" t="s">
        <v>622</v>
      </c>
      <c r="I46" s="243">
        <v>4560</v>
      </c>
      <c r="J46" s="243"/>
      <c r="K46" s="243"/>
      <c r="L46" s="244"/>
    </row>
    <row r="47" spans="1:12" x14ac:dyDescent="0.25">
      <c r="A47" s="215">
        <v>54100</v>
      </c>
      <c r="B47" s="196" t="s">
        <v>623</v>
      </c>
      <c r="C47" s="214">
        <v>1834</v>
      </c>
      <c r="D47" s="214"/>
      <c r="E47" s="464">
        <f t="shared" si="0"/>
        <v>1</v>
      </c>
      <c r="F47" s="214"/>
      <c r="G47" s="215"/>
      <c r="H47" s="242" t="s">
        <v>623</v>
      </c>
      <c r="I47" s="243">
        <v>1834</v>
      </c>
      <c r="J47" s="243"/>
      <c r="K47" s="243"/>
      <c r="L47" s="244"/>
    </row>
    <row r="48" spans="1:12" x14ac:dyDescent="0.25">
      <c r="A48" s="215">
        <v>55100</v>
      </c>
      <c r="B48" s="196" t="s">
        <v>624</v>
      </c>
      <c r="C48" s="214">
        <v>31000</v>
      </c>
      <c r="D48" s="214"/>
      <c r="E48" s="464">
        <f t="shared" si="0"/>
        <v>1.1071428571428572</v>
      </c>
      <c r="F48" s="214"/>
      <c r="G48" s="215"/>
      <c r="H48" s="242" t="s">
        <v>624</v>
      </c>
      <c r="I48" s="243">
        <v>28000</v>
      </c>
      <c r="J48" s="243"/>
      <c r="K48" s="243"/>
      <c r="L48" s="244"/>
    </row>
    <row r="49" spans="1:12" x14ac:dyDescent="0.25">
      <c r="A49" s="215">
        <v>55200</v>
      </c>
      <c r="B49" s="196" t="s">
        <v>625</v>
      </c>
      <c r="C49" s="214">
        <v>19566.310000000001</v>
      </c>
      <c r="D49" s="214"/>
      <c r="E49" s="464">
        <f t="shared" si="0"/>
        <v>1.019875423507949</v>
      </c>
      <c r="F49" s="214"/>
      <c r="G49" s="215"/>
      <c r="H49" s="242" t="s">
        <v>625</v>
      </c>
      <c r="I49" s="243">
        <v>19185</v>
      </c>
      <c r="J49" s="243"/>
      <c r="K49" s="243"/>
      <c r="L49" s="244"/>
    </row>
    <row r="50" spans="1:12" x14ac:dyDescent="0.25">
      <c r="A50" s="215">
        <v>56000</v>
      </c>
      <c r="B50" s="196" t="s">
        <v>626</v>
      </c>
      <c r="C50" s="214">
        <v>0</v>
      </c>
      <c r="D50" s="214"/>
      <c r="E50" s="464" t="e">
        <f t="shared" si="0"/>
        <v>#DIV/0!</v>
      </c>
      <c r="F50" s="214"/>
      <c r="G50" s="215"/>
      <c r="H50" s="242" t="s">
        <v>626</v>
      </c>
      <c r="I50" s="243">
        <v>0</v>
      </c>
      <c r="J50" s="243"/>
      <c r="K50" s="243"/>
      <c r="L50" s="244"/>
    </row>
    <row r="51" spans="1:12" x14ac:dyDescent="0.25">
      <c r="A51" s="215">
        <v>60300</v>
      </c>
      <c r="B51" s="196" t="s">
        <v>627</v>
      </c>
      <c r="C51" s="214">
        <v>240000</v>
      </c>
      <c r="D51" s="214">
        <f>SUM(C51:C52)</f>
        <v>313419.49</v>
      </c>
      <c r="E51" s="464">
        <f t="shared" si="0"/>
        <v>1.0434782608695652</v>
      </c>
      <c r="F51" s="464">
        <f>+D51/J51</f>
        <v>1.3059145416666667</v>
      </c>
      <c r="G51" s="215"/>
      <c r="H51" s="242" t="s">
        <v>627</v>
      </c>
      <c r="I51" s="243">
        <v>230000</v>
      </c>
      <c r="J51" s="243">
        <f>SUM(I51:I52)</f>
        <v>240000</v>
      </c>
      <c r="K51" s="465">
        <f>+J51/$J$2</f>
        <v>8.6321079433876596E-2</v>
      </c>
      <c r="L51" s="244"/>
    </row>
    <row r="52" spans="1:12" x14ac:dyDescent="0.25">
      <c r="A52" s="215">
        <v>65000</v>
      </c>
      <c r="B52" s="196" t="s">
        <v>628</v>
      </c>
      <c r="C52" s="482">
        <f>15000+58419.49</f>
        <v>73419.489999999991</v>
      </c>
      <c r="D52" s="214"/>
      <c r="E52" s="464">
        <f t="shared" si="0"/>
        <v>7.3419489999999987</v>
      </c>
      <c r="F52" s="214"/>
      <c r="G52" s="215"/>
      <c r="H52" s="242" t="s">
        <v>628</v>
      </c>
      <c r="I52" s="243">
        <v>10000</v>
      </c>
      <c r="J52" s="243"/>
      <c r="K52" s="243"/>
      <c r="L52" s="244"/>
    </row>
    <row r="53" spans="1:12" ht="26.4" x14ac:dyDescent="0.25">
      <c r="A53" s="215">
        <v>71000</v>
      </c>
      <c r="B53" s="196" t="s">
        <v>735</v>
      </c>
      <c r="C53" s="214">
        <v>10000</v>
      </c>
      <c r="D53" s="214"/>
      <c r="E53" s="464">
        <f t="shared" si="0"/>
        <v>2.5</v>
      </c>
      <c r="F53" s="214"/>
      <c r="G53" s="215"/>
      <c r="H53" s="242" t="s">
        <v>686</v>
      </c>
      <c r="I53" s="243">
        <v>4000</v>
      </c>
      <c r="J53" s="243"/>
      <c r="K53" s="243"/>
      <c r="L53" s="244"/>
    </row>
    <row r="54" spans="1:12" ht="26.4" x14ac:dyDescent="0.25">
      <c r="A54" s="215">
        <v>71002</v>
      </c>
      <c r="B54" s="196" t="s">
        <v>739</v>
      </c>
      <c r="C54" s="214">
        <v>26000</v>
      </c>
      <c r="D54" s="214"/>
      <c r="E54" s="464"/>
      <c r="F54" s="214"/>
      <c r="G54" s="215"/>
      <c r="H54" s="242"/>
      <c r="I54" s="243"/>
      <c r="J54" s="243"/>
      <c r="K54" s="243"/>
      <c r="L54" s="244"/>
    </row>
    <row r="55" spans="1:12" x14ac:dyDescent="0.25">
      <c r="A55" s="215">
        <v>71003</v>
      </c>
      <c r="B55" s="196" t="s">
        <v>740</v>
      </c>
      <c r="C55" s="214">
        <v>200000</v>
      </c>
      <c r="D55" s="214"/>
      <c r="E55" s="464"/>
      <c r="F55" s="214"/>
      <c r="G55" s="215"/>
      <c r="H55" s="242"/>
      <c r="I55" s="243"/>
      <c r="J55" s="243"/>
      <c r="K55" s="243"/>
      <c r="L55" s="244"/>
    </row>
    <row r="56" spans="1:12" x14ac:dyDescent="0.25">
      <c r="A56" s="215">
        <v>71200</v>
      </c>
      <c r="B56" s="196" t="s">
        <v>765</v>
      </c>
      <c r="C56" s="214">
        <v>15000</v>
      </c>
      <c r="D56" s="214"/>
      <c r="E56" s="464">
        <f t="shared" si="0"/>
        <v>3.75</v>
      </c>
      <c r="F56" s="214"/>
      <c r="G56" s="215"/>
      <c r="H56" s="242" t="s">
        <v>721</v>
      </c>
      <c r="I56" s="243">
        <v>4000</v>
      </c>
      <c r="J56" s="243"/>
      <c r="K56" s="243"/>
      <c r="L56" s="243"/>
    </row>
    <row r="57" spans="1:12" x14ac:dyDescent="0.25">
      <c r="A57" s="215">
        <v>72001</v>
      </c>
      <c r="B57" s="196" t="s">
        <v>710</v>
      </c>
      <c r="C57" s="214">
        <v>0</v>
      </c>
      <c r="D57" s="214"/>
      <c r="E57" s="464" t="e">
        <f t="shared" si="0"/>
        <v>#DIV/0!</v>
      </c>
      <c r="F57" s="214"/>
      <c r="G57" s="215"/>
      <c r="H57" s="242" t="s">
        <v>710</v>
      </c>
      <c r="I57" s="243">
        <v>0</v>
      </c>
      <c r="J57" s="243"/>
      <c r="K57" s="243"/>
      <c r="L57" s="243"/>
    </row>
    <row r="58" spans="1:12" x14ac:dyDescent="0.25">
      <c r="A58" s="215">
        <v>72003</v>
      </c>
      <c r="B58" s="196" t="s">
        <v>737</v>
      </c>
      <c r="C58" s="214">
        <v>8136.21</v>
      </c>
      <c r="D58" s="214"/>
      <c r="E58" s="464">
        <f t="shared" si="0"/>
        <v>0.99943617334905654</v>
      </c>
      <c r="F58" s="214"/>
      <c r="G58" s="215"/>
      <c r="H58" s="242" t="s">
        <v>658</v>
      </c>
      <c r="I58" s="243">
        <v>8140.8</v>
      </c>
      <c r="J58" s="243"/>
      <c r="K58" s="243"/>
      <c r="L58" s="244"/>
    </row>
    <row r="59" spans="1:12" ht="26.4" x14ac:dyDescent="0.25">
      <c r="A59" s="215">
        <v>72004</v>
      </c>
      <c r="B59" s="196" t="s">
        <v>757</v>
      </c>
      <c r="C59" s="214">
        <v>8249.7800000000007</v>
      </c>
      <c r="D59" s="214"/>
      <c r="E59" s="464"/>
      <c r="F59" s="214"/>
      <c r="G59" s="215"/>
      <c r="H59" s="242"/>
      <c r="I59" s="243"/>
      <c r="J59" s="243"/>
      <c r="K59" s="243"/>
      <c r="L59" s="244"/>
    </row>
    <row r="60" spans="1:12" x14ac:dyDescent="0.25">
      <c r="A60" s="215">
        <v>73400</v>
      </c>
      <c r="B60" s="196" t="s">
        <v>629</v>
      </c>
      <c r="C60" s="214">
        <v>2878.02</v>
      </c>
      <c r="D60" s="214"/>
      <c r="E60" s="464">
        <f t="shared" si="0"/>
        <v>1</v>
      </c>
      <c r="F60" s="214"/>
      <c r="G60" s="215"/>
      <c r="H60" s="242" t="s">
        <v>629</v>
      </c>
      <c r="I60" s="243">
        <v>2878.02</v>
      </c>
      <c r="J60" s="243"/>
      <c r="K60" s="243"/>
      <c r="L60" s="243"/>
    </row>
    <row r="61" spans="1:12" x14ac:dyDescent="0.25">
      <c r="A61" s="165">
        <v>82000</v>
      </c>
      <c r="B61" s="196" t="s">
        <v>630</v>
      </c>
      <c r="C61" s="214">
        <v>12000</v>
      </c>
      <c r="D61" s="214">
        <f>+C61</f>
        <v>12000</v>
      </c>
      <c r="E61" s="464">
        <f t="shared" si="0"/>
        <v>1</v>
      </c>
      <c r="F61" s="464">
        <f>+D61/J61</f>
        <v>1</v>
      </c>
      <c r="H61" s="242" t="s">
        <v>630</v>
      </c>
      <c r="I61" s="243">
        <v>12000</v>
      </c>
      <c r="J61" s="243">
        <f>+I61</f>
        <v>12000</v>
      </c>
      <c r="K61" s="465">
        <f>+J61/$J$2</f>
        <v>4.3160539716938298E-3</v>
      </c>
      <c r="L61" s="243"/>
    </row>
    <row r="62" spans="1:12" ht="14.4" x14ac:dyDescent="0.3">
      <c r="B62" s="466"/>
      <c r="C62" s="467"/>
      <c r="E62" s="467"/>
      <c r="F62" s="464"/>
      <c r="H62" s="242"/>
      <c r="I62" s="243"/>
      <c r="J62" s="243"/>
      <c r="K62" s="465"/>
      <c r="L62" s="243"/>
    </row>
    <row r="63" spans="1:12" ht="14.4" x14ac:dyDescent="0.3">
      <c r="B63" s="466"/>
      <c r="C63" s="467"/>
      <c r="D63" s="214"/>
      <c r="E63" s="464"/>
      <c r="F63" s="464"/>
      <c r="H63" s="242"/>
      <c r="I63" s="243"/>
      <c r="J63" s="243"/>
      <c r="K63" s="465"/>
      <c r="L63" s="243"/>
    </row>
    <row r="64" spans="1:12" ht="14.4" x14ac:dyDescent="0.3">
      <c r="B64" s="466"/>
      <c r="C64" s="467"/>
      <c r="D64" s="214"/>
      <c r="E64" s="464"/>
      <c r="F64" s="464"/>
      <c r="H64" s="242"/>
      <c r="I64" s="243"/>
      <c r="J64" s="243"/>
      <c r="K64" s="465"/>
      <c r="L64" s="243"/>
    </row>
    <row r="65" spans="2:12" ht="14.4" x14ac:dyDescent="0.3">
      <c r="B65" s="466"/>
      <c r="C65" s="467"/>
      <c r="D65" s="214"/>
      <c r="E65" s="464"/>
      <c r="F65" s="464"/>
      <c r="H65" s="242"/>
      <c r="I65" s="243"/>
      <c r="J65" s="243"/>
      <c r="K65" s="465"/>
      <c r="L65" s="243"/>
    </row>
    <row r="66" spans="2:12" x14ac:dyDescent="0.25">
      <c r="B66" s="196"/>
      <c r="C66" s="214"/>
      <c r="D66" s="214"/>
      <c r="E66" s="464"/>
      <c r="F66" s="464"/>
      <c r="H66" s="242"/>
      <c r="I66" s="243"/>
      <c r="J66" s="243"/>
      <c r="K66" s="465"/>
      <c r="L66" s="243"/>
    </row>
    <row r="67" spans="2:12" x14ac:dyDescent="0.25">
      <c r="B67" s="196"/>
      <c r="C67" s="214"/>
      <c r="D67" s="214"/>
      <c r="E67" s="214"/>
      <c r="F67" s="214"/>
      <c r="H67" s="242"/>
      <c r="I67" s="243"/>
      <c r="J67" s="243"/>
      <c r="K67" s="243"/>
      <c r="L67" s="468">
        <v>2020</v>
      </c>
    </row>
    <row r="68" spans="2:12" ht="15.6" x14ac:dyDescent="0.3">
      <c r="B68" s="190" t="s">
        <v>581</v>
      </c>
      <c r="C68" s="163">
        <f>SUM(C4:C65)</f>
        <v>3232103.6500000004</v>
      </c>
      <c r="F68" s="464">
        <f>+C68/I68</f>
        <v>1.162494482959052</v>
      </c>
      <c r="H68" s="245" t="s">
        <v>581</v>
      </c>
      <c r="I68" s="246">
        <f>SUM(I4:I61)</f>
        <v>2780317.4099999997</v>
      </c>
      <c r="J68" s="469"/>
      <c r="K68" s="465">
        <f>-(1-I68/L68)</f>
        <v>-3.6432804060685053E-2</v>
      </c>
      <c r="L68" s="246">
        <v>2885442.1588000003</v>
      </c>
    </row>
    <row r="69" spans="2:12" x14ac:dyDescent="0.25">
      <c r="H69" s="242"/>
      <c r="I69" s="469"/>
      <c r="J69" s="469"/>
      <c r="K69" s="469"/>
      <c r="L69" s="469"/>
    </row>
    <row r="72" spans="2:12" x14ac:dyDescent="0.25">
      <c r="C72" s="470"/>
      <c r="I72" s="470"/>
    </row>
  </sheetData>
  <mergeCells count="2">
    <mergeCell ref="A1:D1"/>
    <mergeCell ref="H1:K1"/>
  </mergeCells>
  <conditionalFormatting sqref="M11">
    <cfRule type="cellIs" dxfId="1" priority="5" operator="lessThanOrEqual">
      <formula>0</formula>
    </cfRule>
    <cfRule type="cellIs" dxfId="0" priority="6" operator="greaterThan">
      <formula>0</formula>
    </cfRule>
  </conditionalFormatting>
  <pageMargins left="0.7" right="0.7" top="0.75" bottom="0.75" header="0.3" footer="0.3"/>
  <pageSetup paperSize="9" scale="78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GASTOS 2022</vt:lpstr>
      <vt:lpstr>INGRESOS 2022</vt:lpstr>
      <vt:lpstr>'GASTOS 2022'!Print_Area</vt:lpstr>
      <vt:lpstr>'INGRESOS 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Citurrioz</dc:creator>
  <cp:lastModifiedBy>Ziortza</cp:lastModifiedBy>
  <cp:lastPrinted>2021-12-06T11:45:56Z</cp:lastPrinted>
  <dcterms:created xsi:type="dcterms:W3CDTF">2019-11-27T11:01:51Z</dcterms:created>
  <dcterms:modified xsi:type="dcterms:W3CDTF">2022-09-26T07:11:15Z</dcterms:modified>
</cp:coreProperties>
</file>